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Tanya\Downloads\"/>
    </mc:Choice>
  </mc:AlternateContent>
  <bookViews>
    <workbookView xWindow="0" yWindow="0" windowWidth="28800" windowHeight="12300"/>
  </bookViews>
  <sheets>
    <sheet name="меню" sheetId="1" r:id="rId1"/>
    <sheet name="Dop" sheetId="2" r:id="rId2"/>
  </sheets>
  <definedNames>
    <definedName name="Группа">Dop!$B$3</definedName>
    <definedName name="Дата_Печати">Dop!$B$2</definedName>
    <definedName name="Дата_Сост">Dop!$B$1</definedName>
    <definedName name="С3">меню!#REF!</definedName>
    <definedName name="Физ_Норма">Dop!$B$4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5" i="1" l="1"/>
  <c r="F525" i="1"/>
  <c r="I524" i="1"/>
  <c r="H524" i="1"/>
  <c r="G524" i="1"/>
  <c r="F524" i="1"/>
  <c r="E524" i="1"/>
  <c r="D524" i="1"/>
  <c r="C524" i="1"/>
  <c r="CF523" i="1"/>
  <c r="CE523" i="1"/>
  <c r="CD523" i="1"/>
  <c r="CC523" i="1"/>
  <c r="CB523" i="1"/>
  <c r="CA523" i="1"/>
  <c r="BZ523" i="1"/>
  <c r="BY523" i="1"/>
  <c r="BX523" i="1"/>
  <c r="BW523" i="1"/>
  <c r="BV523" i="1"/>
  <c r="BT523" i="1"/>
  <c r="BR523" i="1"/>
  <c r="BQ523" i="1"/>
  <c r="BP523" i="1"/>
  <c r="BO523" i="1"/>
  <c r="BN523" i="1"/>
  <c r="BM523" i="1"/>
  <c r="BL523" i="1"/>
  <c r="BK523" i="1"/>
  <c r="BJ523" i="1"/>
  <c r="BI523" i="1"/>
  <c r="BH523" i="1"/>
  <c r="BG523" i="1"/>
  <c r="BF523" i="1"/>
  <c r="BE523" i="1"/>
  <c r="BD523" i="1"/>
  <c r="BC523" i="1"/>
  <c r="BB523" i="1"/>
  <c r="BA523" i="1"/>
  <c r="AZ523" i="1"/>
  <c r="AY523" i="1"/>
  <c r="AX523" i="1"/>
  <c r="AW523" i="1"/>
  <c r="AV523" i="1"/>
  <c r="AU523" i="1"/>
  <c r="AT523" i="1"/>
  <c r="AS523" i="1"/>
  <c r="AR523" i="1"/>
  <c r="AQ523" i="1"/>
  <c r="AP523" i="1"/>
  <c r="AO523" i="1"/>
  <c r="AN523" i="1"/>
  <c r="AM523" i="1"/>
  <c r="AL523" i="1"/>
  <c r="AK523" i="1"/>
  <c r="AJ523" i="1"/>
  <c r="AI523" i="1"/>
  <c r="AH523" i="1"/>
  <c r="AG523" i="1"/>
  <c r="AF523" i="1"/>
  <c r="AE523" i="1"/>
  <c r="AD523" i="1"/>
  <c r="AC523" i="1"/>
  <c r="AB523" i="1"/>
  <c r="AA523" i="1"/>
  <c r="Z523" i="1"/>
  <c r="X523" i="1"/>
  <c r="W523" i="1"/>
  <c r="V523" i="1"/>
  <c r="U523" i="1"/>
  <c r="T523" i="1"/>
  <c r="S523" i="1"/>
  <c r="R523" i="1"/>
  <c r="Q523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C523" i="1"/>
  <c r="C521" i="1"/>
  <c r="BS520" i="1"/>
  <c r="C520" i="1"/>
  <c r="C519" i="1"/>
  <c r="A519" i="1"/>
  <c r="BS517" i="1"/>
  <c r="C517" i="1"/>
  <c r="C516" i="1"/>
  <c r="A516" i="1"/>
  <c r="C515" i="1"/>
  <c r="A515" i="1"/>
  <c r="C514" i="1"/>
  <c r="A514" i="1"/>
  <c r="C513" i="1"/>
  <c r="A513" i="1"/>
  <c r="C512" i="1"/>
  <c r="A512" i="1"/>
  <c r="BS510" i="1"/>
  <c r="C510" i="1"/>
  <c r="C509" i="1"/>
  <c r="A509" i="1"/>
  <c r="C508" i="1"/>
  <c r="A508" i="1"/>
  <c r="C507" i="1"/>
  <c r="A507" i="1"/>
  <c r="BS505" i="1"/>
  <c r="C505" i="1"/>
  <c r="C504" i="1"/>
  <c r="A504" i="1"/>
  <c r="C503" i="1"/>
  <c r="A503" i="1"/>
  <c r="C502" i="1"/>
  <c r="A502" i="1"/>
  <c r="C501" i="1"/>
  <c r="A501" i="1"/>
  <c r="C500" i="1"/>
  <c r="A500" i="1"/>
  <c r="C499" i="1"/>
  <c r="A499" i="1"/>
  <c r="BS497" i="1"/>
  <c r="C497" i="1"/>
  <c r="C496" i="1"/>
  <c r="A496" i="1"/>
  <c r="BS494" i="1"/>
  <c r="C494" i="1"/>
  <c r="C493" i="1"/>
  <c r="A493" i="1"/>
  <c r="C492" i="1"/>
  <c r="A492" i="1"/>
  <c r="C491" i="1"/>
  <c r="A491" i="1"/>
  <c r="C490" i="1"/>
  <c r="A490" i="1"/>
  <c r="C489" i="1"/>
  <c r="A489" i="1"/>
  <c r="C488" i="1"/>
  <c r="A488" i="1"/>
  <c r="C483" i="1"/>
  <c r="BS482" i="1"/>
  <c r="C482" i="1"/>
  <c r="C481" i="1"/>
  <c r="A481" i="1"/>
  <c r="BS479" i="1"/>
  <c r="C479" i="1"/>
  <c r="C478" i="1"/>
  <c r="A478" i="1"/>
  <c r="C477" i="1"/>
  <c r="A477" i="1"/>
  <c r="C476" i="1"/>
  <c r="A476" i="1"/>
  <c r="A475" i="1"/>
  <c r="C474" i="1"/>
  <c r="A474" i="1"/>
  <c r="BS472" i="1"/>
  <c r="C472" i="1"/>
  <c r="C471" i="1"/>
  <c r="A471" i="1"/>
  <c r="C470" i="1"/>
  <c r="A470" i="1"/>
  <c r="C469" i="1"/>
  <c r="A469" i="1"/>
  <c r="BS467" i="1"/>
  <c r="C467" i="1"/>
  <c r="C466" i="1"/>
  <c r="A466" i="1"/>
  <c r="C465" i="1"/>
  <c r="A465" i="1"/>
  <c r="C464" i="1"/>
  <c r="A464" i="1"/>
  <c r="C463" i="1"/>
  <c r="A463" i="1"/>
  <c r="C462" i="1"/>
  <c r="A462" i="1"/>
  <c r="BS460" i="1"/>
  <c r="C460" i="1"/>
  <c r="C459" i="1"/>
  <c r="A459" i="1"/>
  <c r="BS457" i="1"/>
  <c r="C457" i="1"/>
  <c r="C456" i="1"/>
  <c r="A456" i="1"/>
  <c r="C455" i="1"/>
  <c r="A455" i="1"/>
  <c r="C454" i="1"/>
  <c r="A454" i="1"/>
  <c r="C453" i="1"/>
  <c r="A453" i="1"/>
  <c r="C452" i="1"/>
  <c r="A452" i="1"/>
  <c r="C448" i="1"/>
  <c r="BS447" i="1"/>
  <c r="C447" i="1"/>
  <c r="C446" i="1"/>
  <c r="A446" i="1"/>
  <c r="BS444" i="1"/>
  <c r="C444" i="1"/>
  <c r="C443" i="1"/>
  <c r="A443" i="1"/>
  <c r="C442" i="1"/>
  <c r="A442" i="1"/>
  <c r="C441" i="1"/>
  <c r="A441" i="1"/>
  <c r="C440" i="1"/>
  <c r="A440" i="1"/>
  <c r="C439" i="1"/>
  <c r="A439" i="1"/>
  <c r="C438" i="1"/>
  <c r="A438" i="1"/>
  <c r="BS436" i="1"/>
  <c r="C436" i="1"/>
  <c r="C435" i="1"/>
  <c r="A435" i="1"/>
  <c r="C434" i="1"/>
  <c r="A434" i="1"/>
  <c r="C433" i="1"/>
  <c r="A433" i="1"/>
  <c r="BS431" i="1"/>
  <c r="C431" i="1"/>
  <c r="C430" i="1"/>
  <c r="A430" i="1"/>
  <c r="C429" i="1"/>
  <c r="A429" i="1"/>
  <c r="C428" i="1"/>
  <c r="A428" i="1"/>
  <c r="C427" i="1"/>
  <c r="A427" i="1"/>
  <c r="C426" i="1"/>
  <c r="A426" i="1"/>
  <c r="C425" i="1"/>
  <c r="A425" i="1"/>
  <c r="BS423" i="1"/>
  <c r="C423" i="1"/>
  <c r="C422" i="1"/>
  <c r="A422" i="1"/>
  <c r="BS420" i="1"/>
  <c r="C420" i="1"/>
  <c r="C419" i="1"/>
  <c r="A419" i="1"/>
  <c r="C418" i="1"/>
  <c r="A418" i="1"/>
  <c r="C417" i="1"/>
  <c r="A417" i="1"/>
  <c r="C416" i="1"/>
  <c r="A416" i="1"/>
  <c r="C415" i="1"/>
  <c r="A415" i="1"/>
  <c r="C414" i="1"/>
  <c r="A414" i="1"/>
  <c r="C411" i="1"/>
  <c r="BS410" i="1"/>
  <c r="C410" i="1"/>
  <c r="C409" i="1"/>
  <c r="A409" i="1"/>
  <c r="BS407" i="1"/>
  <c r="Y407" i="1"/>
  <c r="X407" i="1"/>
  <c r="W407" i="1"/>
  <c r="V407" i="1"/>
  <c r="U407" i="1"/>
  <c r="T407" i="1"/>
  <c r="S407" i="1"/>
  <c r="R407" i="1"/>
  <c r="Q407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C407" i="1"/>
  <c r="C406" i="1"/>
  <c r="A406" i="1"/>
  <c r="C405" i="1"/>
  <c r="A405" i="1"/>
  <c r="C404" i="1"/>
  <c r="A404" i="1"/>
  <c r="A403" i="1"/>
  <c r="C402" i="1"/>
  <c r="A402" i="1"/>
  <c r="BS400" i="1"/>
  <c r="C400" i="1"/>
  <c r="C399" i="1"/>
  <c r="A399" i="1"/>
  <c r="C398" i="1"/>
  <c r="A398" i="1"/>
  <c r="C397" i="1"/>
  <c r="A397" i="1"/>
  <c r="BS395" i="1"/>
  <c r="Y395" i="1"/>
  <c r="X395" i="1"/>
  <c r="W395" i="1"/>
  <c r="V395" i="1"/>
  <c r="U395" i="1"/>
  <c r="T395" i="1"/>
  <c r="S395" i="1"/>
  <c r="R395" i="1"/>
  <c r="Q395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C395" i="1"/>
  <c r="C394" i="1"/>
  <c r="A394" i="1"/>
  <c r="C393" i="1"/>
  <c r="A393" i="1"/>
  <c r="C392" i="1"/>
  <c r="A392" i="1"/>
  <c r="A391" i="1"/>
  <c r="C390" i="1"/>
  <c r="A390" i="1"/>
  <c r="C389" i="1"/>
  <c r="A389" i="1"/>
  <c r="BS387" i="1"/>
  <c r="C387" i="1"/>
  <c r="C386" i="1"/>
  <c r="A386" i="1"/>
  <c r="BS384" i="1"/>
  <c r="C384" i="1"/>
  <c r="C383" i="1"/>
  <c r="A383" i="1"/>
  <c r="C382" i="1"/>
  <c r="A382" i="1"/>
  <c r="C381" i="1"/>
  <c r="A381" i="1"/>
  <c r="C380" i="1"/>
  <c r="A380" i="1"/>
  <c r="C379" i="1"/>
  <c r="A379" i="1"/>
  <c r="C378" i="1"/>
  <c r="A378" i="1"/>
  <c r="C374" i="1"/>
  <c r="BS373" i="1"/>
  <c r="C373" i="1"/>
  <c r="C372" i="1"/>
  <c r="A372" i="1"/>
  <c r="BS370" i="1"/>
  <c r="C370" i="1"/>
  <c r="C369" i="1"/>
  <c r="A369" i="1"/>
  <c r="C368" i="1"/>
  <c r="A368" i="1"/>
  <c r="C367" i="1"/>
  <c r="A367" i="1"/>
  <c r="A366" i="1"/>
  <c r="C365" i="1"/>
  <c r="A365" i="1"/>
  <c r="BS363" i="1"/>
  <c r="C363" i="1"/>
  <c r="C362" i="1"/>
  <c r="A362" i="1"/>
  <c r="C361" i="1"/>
  <c r="A361" i="1"/>
  <c r="C360" i="1"/>
  <c r="A360" i="1"/>
  <c r="BS358" i="1"/>
  <c r="C358" i="1"/>
  <c r="C357" i="1"/>
  <c r="A357" i="1"/>
  <c r="C356" i="1"/>
  <c r="A356" i="1"/>
  <c r="C355" i="1"/>
  <c r="A355" i="1"/>
  <c r="C354" i="1"/>
  <c r="A354" i="1"/>
  <c r="C353" i="1"/>
  <c r="A353" i="1"/>
  <c r="C352" i="1"/>
  <c r="A352" i="1"/>
  <c r="BS350" i="1"/>
  <c r="C350" i="1"/>
  <c r="C349" i="1"/>
  <c r="A349" i="1"/>
  <c r="BS347" i="1"/>
  <c r="C347" i="1"/>
  <c r="C346" i="1"/>
  <c r="A346" i="1"/>
  <c r="C345" i="1"/>
  <c r="A345" i="1"/>
  <c r="C344" i="1"/>
  <c r="A344" i="1"/>
  <c r="C343" i="1"/>
  <c r="A343" i="1"/>
  <c r="C342" i="1"/>
  <c r="A342" i="1"/>
  <c r="C338" i="1"/>
  <c r="BS337" i="1"/>
  <c r="C337" i="1"/>
  <c r="C336" i="1"/>
  <c r="A336" i="1"/>
  <c r="BS334" i="1"/>
  <c r="Y334" i="1"/>
  <c r="X334" i="1"/>
  <c r="W334" i="1"/>
  <c r="V334" i="1"/>
  <c r="U334" i="1"/>
  <c r="T334" i="1"/>
  <c r="S334" i="1"/>
  <c r="R334" i="1"/>
  <c r="Q334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C334" i="1"/>
  <c r="C333" i="1"/>
  <c r="A333" i="1"/>
  <c r="C332" i="1"/>
  <c r="A332" i="1"/>
  <c r="C331" i="1"/>
  <c r="A331" i="1"/>
  <c r="A330" i="1"/>
  <c r="C329" i="1"/>
  <c r="A329" i="1"/>
  <c r="BS327" i="1"/>
  <c r="C327" i="1"/>
  <c r="C326" i="1"/>
  <c r="A326" i="1"/>
  <c r="C325" i="1"/>
  <c r="A325" i="1"/>
  <c r="C324" i="1"/>
  <c r="A324" i="1"/>
  <c r="BS322" i="1"/>
  <c r="Y322" i="1"/>
  <c r="X322" i="1"/>
  <c r="W322" i="1"/>
  <c r="V322" i="1"/>
  <c r="U322" i="1"/>
  <c r="T322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C322" i="1"/>
  <c r="C321" i="1"/>
  <c r="A321" i="1"/>
  <c r="C320" i="1"/>
  <c r="A320" i="1"/>
  <c r="C319" i="1"/>
  <c r="A319" i="1"/>
  <c r="A318" i="1"/>
  <c r="C317" i="1"/>
  <c r="A317" i="1"/>
  <c r="C316" i="1"/>
  <c r="A316" i="1"/>
  <c r="BS314" i="1"/>
  <c r="C314" i="1"/>
  <c r="C313" i="1"/>
  <c r="A313" i="1"/>
  <c r="BS311" i="1"/>
  <c r="C311" i="1"/>
  <c r="C310" i="1"/>
  <c r="A310" i="1"/>
  <c r="C309" i="1"/>
  <c r="A309" i="1"/>
  <c r="C308" i="1"/>
  <c r="A308" i="1"/>
  <c r="C307" i="1"/>
  <c r="A307" i="1"/>
  <c r="C306" i="1"/>
  <c r="A306" i="1"/>
  <c r="C305" i="1"/>
  <c r="A305" i="1"/>
  <c r="C300" i="1"/>
  <c r="BS299" i="1"/>
  <c r="C299" i="1"/>
  <c r="C298" i="1"/>
  <c r="A298" i="1"/>
  <c r="BS296" i="1"/>
  <c r="C296" i="1"/>
  <c r="C295" i="1"/>
  <c r="A295" i="1"/>
  <c r="C294" i="1"/>
  <c r="A294" i="1"/>
  <c r="C293" i="1"/>
  <c r="A293" i="1"/>
  <c r="C292" i="1"/>
  <c r="A292" i="1"/>
  <c r="BS290" i="1"/>
  <c r="C290" i="1"/>
  <c r="C289" i="1"/>
  <c r="A289" i="1"/>
  <c r="C288" i="1"/>
  <c r="A288" i="1"/>
  <c r="C287" i="1"/>
  <c r="A287" i="1"/>
  <c r="BS285" i="1"/>
  <c r="C285" i="1"/>
  <c r="C284" i="1"/>
  <c r="A284" i="1"/>
  <c r="C283" i="1"/>
  <c r="A283" i="1"/>
  <c r="C282" i="1"/>
  <c r="A282" i="1"/>
  <c r="C281" i="1"/>
  <c r="A281" i="1"/>
  <c r="C280" i="1"/>
  <c r="A280" i="1"/>
  <c r="C279" i="1"/>
  <c r="A279" i="1"/>
  <c r="BS277" i="1"/>
  <c r="C277" i="1"/>
  <c r="C276" i="1"/>
  <c r="A276" i="1"/>
  <c r="BS274" i="1"/>
  <c r="C274" i="1"/>
  <c r="C273" i="1"/>
  <c r="A273" i="1"/>
  <c r="C272" i="1"/>
  <c r="A272" i="1"/>
  <c r="C271" i="1"/>
  <c r="A271" i="1"/>
  <c r="C270" i="1"/>
  <c r="A270" i="1"/>
  <c r="C269" i="1"/>
  <c r="A269" i="1"/>
  <c r="C268" i="1"/>
  <c r="A268" i="1"/>
  <c r="C263" i="1"/>
  <c r="BS262" i="1"/>
  <c r="C262" i="1"/>
  <c r="C261" i="1"/>
  <c r="A261" i="1"/>
  <c r="BS259" i="1"/>
  <c r="C259" i="1"/>
  <c r="C258" i="1"/>
  <c r="A258" i="1"/>
  <c r="C257" i="1"/>
  <c r="A257" i="1"/>
  <c r="C256" i="1"/>
  <c r="A256" i="1"/>
  <c r="C255" i="1"/>
  <c r="A255" i="1"/>
  <c r="BS253" i="1"/>
  <c r="C253" i="1"/>
  <c r="C252" i="1"/>
  <c r="A252" i="1"/>
  <c r="C251" i="1"/>
  <c r="A251" i="1"/>
  <c r="C250" i="1"/>
  <c r="A250" i="1"/>
  <c r="BS248" i="1"/>
  <c r="C248" i="1"/>
  <c r="C247" i="1"/>
  <c r="A247" i="1"/>
  <c r="C246" i="1"/>
  <c r="A246" i="1"/>
  <c r="C245" i="1"/>
  <c r="A245" i="1"/>
  <c r="A244" i="1"/>
  <c r="C243" i="1"/>
  <c r="A243" i="1"/>
  <c r="C242" i="1"/>
  <c r="A242" i="1"/>
  <c r="BS240" i="1"/>
  <c r="C240" i="1"/>
  <c r="C239" i="1"/>
  <c r="A239" i="1"/>
  <c r="BS237" i="1"/>
  <c r="C237" i="1"/>
  <c r="C236" i="1"/>
  <c r="A236" i="1"/>
  <c r="C235" i="1"/>
  <c r="A235" i="1"/>
  <c r="C234" i="1"/>
  <c r="A234" i="1"/>
  <c r="C233" i="1"/>
  <c r="A233" i="1"/>
  <c r="C232" i="1"/>
  <c r="A232" i="1"/>
  <c r="C231" i="1"/>
  <c r="A231" i="1"/>
  <c r="C226" i="1"/>
  <c r="BS225" i="1"/>
  <c r="C225" i="1"/>
  <c r="C224" i="1"/>
  <c r="A224" i="1"/>
  <c r="BS222" i="1"/>
  <c r="C222" i="1"/>
  <c r="C221" i="1"/>
  <c r="A221" i="1"/>
  <c r="C220" i="1"/>
  <c r="A220" i="1"/>
  <c r="C219" i="1"/>
  <c r="A219" i="1"/>
  <c r="C218" i="1"/>
  <c r="A218" i="1"/>
  <c r="C217" i="1"/>
  <c r="A217" i="1"/>
  <c r="BS215" i="1"/>
  <c r="C215" i="1"/>
  <c r="C214" i="1"/>
  <c r="A214" i="1"/>
  <c r="C213" i="1"/>
  <c r="A213" i="1"/>
  <c r="C212" i="1"/>
  <c r="A212" i="1"/>
  <c r="BS210" i="1"/>
  <c r="C210" i="1"/>
  <c r="C209" i="1"/>
  <c r="A209" i="1"/>
  <c r="C208" i="1"/>
  <c r="A208" i="1"/>
  <c r="C207" i="1"/>
  <c r="A207" i="1"/>
  <c r="A206" i="1"/>
  <c r="C205" i="1"/>
  <c r="A205" i="1"/>
  <c r="C204" i="1"/>
  <c r="A204" i="1"/>
  <c r="BS202" i="1"/>
  <c r="C202" i="1"/>
  <c r="C201" i="1"/>
  <c r="A201" i="1"/>
  <c r="BS199" i="1"/>
  <c r="C199" i="1"/>
  <c r="C198" i="1"/>
  <c r="A198" i="1"/>
  <c r="C197" i="1"/>
  <c r="A197" i="1"/>
  <c r="C196" i="1"/>
  <c r="A196" i="1"/>
  <c r="C195" i="1"/>
  <c r="A195" i="1"/>
  <c r="C194" i="1"/>
  <c r="A194" i="1"/>
  <c r="C193" i="1"/>
  <c r="A193" i="1"/>
  <c r="C188" i="1"/>
  <c r="BS187" i="1"/>
  <c r="C187" i="1"/>
  <c r="C186" i="1"/>
  <c r="A186" i="1"/>
  <c r="BS184" i="1"/>
  <c r="C184" i="1"/>
  <c r="C183" i="1"/>
  <c r="A183" i="1"/>
  <c r="C182" i="1"/>
  <c r="A182" i="1"/>
  <c r="C181" i="1"/>
  <c r="A181" i="1"/>
  <c r="C180" i="1"/>
  <c r="A180" i="1"/>
  <c r="C179" i="1"/>
  <c r="A179" i="1"/>
  <c r="BS177" i="1"/>
  <c r="C177" i="1"/>
  <c r="C176" i="1"/>
  <c r="A176" i="1"/>
  <c r="C175" i="1"/>
  <c r="A175" i="1"/>
  <c r="C174" i="1"/>
  <c r="A174" i="1"/>
  <c r="BS172" i="1"/>
  <c r="C172" i="1"/>
  <c r="C171" i="1"/>
  <c r="A171" i="1"/>
  <c r="C170" i="1"/>
  <c r="A170" i="1"/>
  <c r="C169" i="1"/>
  <c r="A169" i="1"/>
  <c r="C168" i="1"/>
  <c r="A168" i="1"/>
  <c r="C167" i="1"/>
  <c r="A167" i="1"/>
  <c r="C166" i="1"/>
  <c r="A166" i="1"/>
  <c r="BS164" i="1"/>
  <c r="C164" i="1"/>
  <c r="C163" i="1"/>
  <c r="A163" i="1"/>
  <c r="BS161" i="1"/>
  <c r="C161" i="1"/>
  <c r="C160" i="1"/>
  <c r="A160" i="1"/>
  <c r="C159" i="1"/>
  <c r="A159" i="1"/>
  <c r="C158" i="1"/>
  <c r="A158" i="1"/>
  <c r="C157" i="1"/>
  <c r="A157" i="1"/>
  <c r="C156" i="1"/>
  <c r="A156" i="1"/>
  <c r="C155" i="1"/>
  <c r="A155" i="1"/>
  <c r="C149" i="1"/>
  <c r="BS148" i="1"/>
  <c r="C148" i="1"/>
  <c r="C147" i="1"/>
  <c r="A147" i="1"/>
  <c r="BS145" i="1"/>
  <c r="C145" i="1"/>
  <c r="C144" i="1"/>
  <c r="A144" i="1"/>
  <c r="C143" i="1"/>
  <c r="A143" i="1"/>
  <c r="C142" i="1"/>
  <c r="A142" i="1"/>
  <c r="C141" i="1"/>
  <c r="A141" i="1"/>
  <c r="BS139" i="1"/>
  <c r="C139" i="1"/>
  <c r="C138" i="1"/>
  <c r="A138" i="1"/>
  <c r="C137" i="1"/>
  <c r="A137" i="1"/>
  <c r="C136" i="1"/>
  <c r="A136" i="1"/>
  <c r="BS134" i="1"/>
  <c r="C134" i="1"/>
  <c r="C133" i="1"/>
  <c r="A133" i="1"/>
  <c r="C132" i="1"/>
  <c r="A132" i="1"/>
  <c r="C131" i="1"/>
  <c r="A131" i="1"/>
  <c r="A130" i="1"/>
  <c r="C129" i="1"/>
  <c r="A129" i="1"/>
  <c r="C128" i="1"/>
  <c r="A128" i="1"/>
  <c r="BS126" i="1"/>
  <c r="C126" i="1"/>
  <c r="C125" i="1"/>
  <c r="A125" i="1"/>
  <c r="BS123" i="1"/>
  <c r="C123" i="1"/>
  <c r="C122" i="1"/>
  <c r="A122" i="1"/>
  <c r="C121" i="1"/>
  <c r="A121" i="1"/>
  <c r="C120" i="1"/>
  <c r="A120" i="1"/>
  <c r="C119" i="1"/>
  <c r="A119" i="1"/>
  <c r="C118" i="1"/>
  <c r="A118" i="1"/>
  <c r="C117" i="1"/>
  <c r="A117" i="1"/>
  <c r="C113" i="1"/>
  <c r="BS112" i="1"/>
  <c r="C112" i="1"/>
  <c r="C111" i="1"/>
  <c r="A111" i="1"/>
  <c r="BS109" i="1"/>
  <c r="C109" i="1"/>
  <c r="C108" i="1"/>
  <c r="A108" i="1"/>
  <c r="C107" i="1"/>
  <c r="A107" i="1"/>
  <c r="C106" i="1"/>
  <c r="A106" i="1"/>
  <c r="C105" i="1"/>
  <c r="A105" i="1"/>
  <c r="C104" i="1"/>
  <c r="A104" i="1"/>
  <c r="BS102" i="1"/>
  <c r="C102" i="1"/>
  <c r="C101" i="1"/>
  <c r="A101" i="1"/>
  <c r="C100" i="1"/>
  <c r="A100" i="1"/>
  <c r="C99" i="1"/>
  <c r="A99" i="1"/>
  <c r="BS97" i="1"/>
  <c r="C97" i="1"/>
  <c r="C96" i="1"/>
  <c r="A96" i="1"/>
  <c r="C95" i="1"/>
  <c r="A95" i="1"/>
  <c r="C94" i="1"/>
  <c r="A94" i="1"/>
  <c r="C93" i="1"/>
  <c r="A93" i="1"/>
  <c r="C92" i="1"/>
  <c r="A92" i="1"/>
  <c r="C91" i="1"/>
  <c r="A91" i="1"/>
  <c r="BS89" i="1"/>
  <c r="C89" i="1"/>
  <c r="C88" i="1"/>
  <c r="A88" i="1"/>
  <c r="BS86" i="1"/>
  <c r="C86" i="1"/>
  <c r="C85" i="1"/>
  <c r="A85" i="1"/>
  <c r="C84" i="1"/>
  <c r="A84" i="1"/>
  <c r="C83" i="1"/>
  <c r="A83" i="1"/>
  <c r="C82" i="1"/>
  <c r="C81" i="1"/>
  <c r="A81" i="1"/>
  <c r="C80" i="1"/>
  <c r="A80" i="1"/>
  <c r="C76" i="1"/>
  <c r="BS75" i="1"/>
  <c r="C75" i="1"/>
  <c r="C74" i="1"/>
  <c r="A74" i="1"/>
  <c r="BS72" i="1"/>
  <c r="C72" i="1"/>
  <c r="C71" i="1"/>
  <c r="A71" i="1"/>
  <c r="C70" i="1"/>
  <c r="A70" i="1"/>
  <c r="C69" i="1"/>
  <c r="A69" i="1"/>
  <c r="C68" i="1"/>
  <c r="A68" i="1"/>
  <c r="C67" i="1"/>
  <c r="A67" i="1"/>
  <c r="BS65" i="1"/>
  <c r="C65" i="1"/>
  <c r="C64" i="1"/>
  <c r="A64" i="1"/>
  <c r="C63" i="1"/>
  <c r="A63" i="1"/>
  <c r="C62" i="1"/>
  <c r="A62" i="1"/>
  <c r="BS60" i="1"/>
  <c r="C60" i="1"/>
  <c r="C59" i="1"/>
  <c r="A59" i="1"/>
  <c r="C58" i="1"/>
  <c r="A58" i="1"/>
  <c r="C57" i="1"/>
  <c r="A57" i="1"/>
  <c r="C56" i="1"/>
  <c r="A56" i="1"/>
  <c r="C55" i="1"/>
  <c r="A55" i="1"/>
  <c r="C54" i="1"/>
  <c r="A54" i="1"/>
  <c r="BS52" i="1"/>
  <c r="C52" i="1"/>
  <c r="C51" i="1"/>
  <c r="A51" i="1"/>
  <c r="BS49" i="1"/>
  <c r="C49" i="1"/>
  <c r="C48" i="1"/>
  <c r="A48" i="1"/>
  <c r="C47" i="1"/>
  <c r="A47" i="1"/>
  <c r="C46" i="1"/>
  <c r="A46" i="1"/>
  <c r="C45" i="1"/>
  <c r="C44" i="1"/>
  <c r="A44" i="1"/>
  <c r="C43" i="1"/>
  <c r="A43" i="1"/>
  <c r="C39" i="1"/>
  <c r="BS38" i="1"/>
  <c r="C38" i="1"/>
  <c r="C37" i="1"/>
  <c r="A37" i="1"/>
  <c r="BS35" i="1"/>
  <c r="C35" i="1"/>
  <c r="C34" i="1"/>
  <c r="A34" i="1"/>
  <c r="C33" i="1"/>
  <c r="A33" i="1"/>
  <c r="C32" i="1"/>
  <c r="A32" i="1"/>
  <c r="C31" i="1"/>
  <c r="A31" i="1"/>
  <c r="BS29" i="1"/>
  <c r="C29" i="1"/>
  <c r="C28" i="1"/>
  <c r="A28" i="1"/>
  <c r="C27" i="1"/>
  <c r="C26" i="1"/>
  <c r="A26" i="1"/>
  <c r="BS24" i="1"/>
  <c r="C24" i="1"/>
  <c r="C23" i="1"/>
  <c r="A23" i="1"/>
  <c r="C22" i="1"/>
  <c r="A22" i="1"/>
  <c r="C21" i="1"/>
  <c r="A21" i="1"/>
  <c r="C20" i="1"/>
  <c r="A20" i="1"/>
  <c r="C19" i="1"/>
  <c r="A19" i="1"/>
  <c r="C18" i="1"/>
  <c r="A18" i="1"/>
  <c r="BS16" i="1"/>
  <c r="C16" i="1"/>
  <c r="C15" i="1"/>
  <c r="A15" i="1"/>
  <c r="BS13" i="1"/>
  <c r="C13" i="1"/>
  <c r="C12" i="1"/>
  <c r="A12" i="1"/>
  <c r="C11" i="1"/>
  <c r="A11" i="1"/>
  <c r="C10" i="1"/>
  <c r="A10" i="1"/>
  <c r="C9" i="1"/>
  <c r="A9" i="1"/>
  <c r="C8" i="1"/>
  <c r="A8" i="1"/>
  <c r="C7" i="1"/>
  <c r="A7" i="1"/>
</calcChain>
</file>

<file path=xl/sharedStrings.xml><?xml version="1.0" encoding="utf-8"?>
<sst xmlns="http://schemas.openxmlformats.org/spreadsheetml/2006/main" count="580" uniqueCount="216">
  <si>
    <t>№</t>
  </si>
  <si>
    <t>Наименование блюда</t>
  </si>
  <si>
    <t>Выход, г</t>
  </si>
  <si>
    <t>Белки, г</t>
  </si>
  <si>
    <t>Жиры, г</t>
  </si>
  <si>
    <t>Углево-ды, г</t>
  </si>
  <si>
    <t>ЭЦ, ккал</t>
  </si>
  <si>
    <t>НЖК</t>
  </si>
  <si>
    <t>ПНЖК</t>
  </si>
  <si>
    <t>МЖК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</si>
  <si>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</si>
  <si>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</si>
  <si>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</si>
  <si>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</si>
  <si>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</si>
  <si>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</si>
  <si>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</si>
  <si>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</si>
  <si>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</si>
  <si>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</si>
  <si>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Витамин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</si>
  <si>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</si>
  <si>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</si>
  <si>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</si>
  <si>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</si>
  <si>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</si>
  <si>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</si>
  <si>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</si>
  <si>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</si>
  <si>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</si>
  <si>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</si>
  <si>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</si>
  <si>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</si>
  <si>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</si>
  <si>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</si>
  <si>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</si>
  <si>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</si>
  <si>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</si>
  <si>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</si>
  <si>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</si>
  <si>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</si>
  <si>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</si>
  <si>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</si>
  <si>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</si>
  <si>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</si>
  <si>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</si>
  <si>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</si>
  <si>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</si>
  <si>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</si>
  <si>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</si>
  <si>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</si>
  <si>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</si>
  <si>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</si>
  <si>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</si>
  <si>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</si>
  <si>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</si>
  <si>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</si>
  <si>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</si>
  <si>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</si>
  <si>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</si>
  <si>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</si>
  <si>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</si>
  <si>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</si>
  <si>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</si>
  <si>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</si>
  <si>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всего</t>
  </si>
  <si>
    <t>в т.ч. жив.</t>
  </si>
  <si>
    <t>в т.ч. раст.</t>
  </si>
  <si>
    <t>В2</t>
  </si>
  <si>
    <t>С,мг</t>
  </si>
  <si>
    <t>1 день</t>
  </si>
  <si>
    <t xml:space="preserve">Завтрак </t>
  </si>
  <si>
    <t>Каша рисовая молочная с маслом сливочным</t>
  </si>
  <si>
    <t>Масло сливочное</t>
  </si>
  <si>
    <t>Сыр</t>
  </si>
  <si>
    <t>Творожок 5% Наша Маша</t>
  </si>
  <si>
    <t>Хлеб пшеничный</t>
  </si>
  <si>
    <t>Чай с молоком</t>
  </si>
  <si>
    <t>Итого за 'Завтрак '</t>
  </si>
  <si>
    <t xml:space="preserve">10:00 </t>
  </si>
  <si>
    <t>Сок</t>
  </si>
  <si>
    <t>Итого за '10:00 '</t>
  </si>
  <si>
    <t xml:space="preserve">Обед </t>
  </si>
  <si>
    <t>Салат Витаминный</t>
  </si>
  <si>
    <t>Суп куриный с макаронными изделиями</t>
  </si>
  <si>
    <t>Биточки из мяса говядины паровые</t>
  </si>
  <si>
    <t>Каша гречневая рассыпчатая</t>
  </si>
  <si>
    <t>Хлеб ржаной</t>
  </si>
  <si>
    <t>Компот из сухофруктов</t>
  </si>
  <si>
    <t>Итого за 'Обед '</t>
  </si>
  <si>
    <t xml:space="preserve">Полдник </t>
  </si>
  <si>
    <t>Кисель из клюквы</t>
  </si>
  <si>
    <t>Коржик молочный</t>
  </si>
  <si>
    <t>Яблоки</t>
  </si>
  <si>
    <t>Итого за 'Полдник '</t>
  </si>
  <si>
    <t xml:space="preserve">Ужин </t>
  </si>
  <si>
    <t>Салат из свежих помидор с растительным маслом</t>
  </si>
  <si>
    <t>Запеканка картофельная, фаршированная отварным мясом говядины</t>
  </si>
  <si>
    <t>Чай с лимоном</t>
  </si>
  <si>
    <t>Итого за 'Ужин '</t>
  </si>
  <si>
    <t xml:space="preserve">Перед сном </t>
  </si>
  <si>
    <t>Кисло-молочные продукты в ассортименте</t>
  </si>
  <si>
    <t>Итого за 'Перед сном '</t>
  </si>
  <si>
    <t>Итого за день</t>
  </si>
  <si>
    <t>2 день</t>
  </si>
  <si>
    <t>Каша пшенная молочная с маслом сливочным</t>
  </si>
  <si>
    <t>Яйцо отварное</t>
  </si>
  <si>
    <t>Йогурт</t>
  </si>
  <si>
    <t>Какао с молоком</t>
  </si>
  <si>
    <t>Салат из моркови с изюмом и растительным маслом</t>
  </si>
  <si>
    <t>Борщ домашний</t>
  </si>
  <si>
    <t xml:space="preserve">Биточки  из мяса кур </t>
  </si>
  <si>
    <t>Макаронные изделия отварные</t>
  </si>
  <si>
    <t>Компот из кураги и изюма с витамином С</t>
  </si>
  <si>
    <t>Компот из яблок и чернослива</t>
  </si>
  <si>
    <t>Кондитерские изделия</t>
  </si>
  <si>
    <t>Салат из огурцов и помидор с растительным маслом</t>
  </si>
  <si>
    <t>Горбуша запеченная в омлете</t>
  </si>
  <si>
    <t>Рис с овощами</t>
  </si>
  <si>
    <t>3 день</t>
  </si>
  <si>
    <t xml:space="preserve">Омлет запеченный </t>
  </si>
  <si>
    <t>Каша геркулесовая молочная с маслом сливочным</t>
  </si>
  <si>
    <t>Салат из свежих огурцов с растительным маслом</t>
  </si>
  <si>
    <t>Рассольник домашний со сметаной</t>
  </si>
  <si>
    <t>Котлета Витаминка</t>
  </si>
  <si>
    <t>Горошница с маслом</t>
  </si>
  <si>
    <t>Напиток из шиповника</t>
  </si>
  <si>
    <t>Компот из яблок и кураги с витамином С</t>
  </si>
  <si>
    <t>Пряники</t>
  </si>
  <si>
    <t>Груша</t>
  </si>
  <si>
    <t>Бифштекс рубленный паровой</t>
  </si>
  <si>
    <t>Картофельное пюре</t>
  </si>
  <si>
    <t>4 день</t>
  </si>
  <si>
    <t>Запеканка из творога с изюмом</t>
  </si>
  <si>
    <t>Каша кукурузная молочная с маслом сливочным</t>
  </si>
  <si>
    <t>Салат из отварной свеклы с яблоками и растительным маслом</t>
  </si>
  <si>
    <t>Суп-пюре из разных овощей</t>
  </si>
  <si>
    <t>Горбуша запеченная в молочном соусе</t>
  </si>
  <si>
    <t>Компот из яблок и изюма</t>
  </si>
  <si>
    <t>Молоко</t>
  </si>
  <si>
    <t>Лакомка</t>
  </si>
  <si>
    <t>Салат из моркови с растительным маслом</t>
  </si>
  <si>
    <t>5 день</t>
  </si>
  <si>
    <t>Каша ячневая молочная с маслом сливочным</t>
  </si>
  <si>
    <t>Кофейный напиток с молоком (цикорий)</t>
  </si>
  <si>
    <t>Щи из свежей капусты со сметаной</t>
  </si>
  <si>
    <t>Биточки рыбные из горбуши</t>
  </si>
  <si>
    <t>Каша гречневая рассыпчатая с овощами</t>
  </si>
  <si>
    <t>Мясо говядины отварное</t>
  </si>
  <si>
    <t>Капуста тушеная</t>
  </si>
  <si>
    <t>6 день</t>
  </si>
  <si>
    <t>Омлет запеченный</t>
  </si>
  <si>
    <t>Какао с молоком Nesquik</t>
  </si>
  <si>
    <t>Салат Винегрет овощной</t>
  </si>
  <si>
    <t>Суп картофельный с рыбой (горбуша)</t>
  </si>
  <si>
    <t xml:space="preserve">Печень в молочном соусе </t>
  </si>
  <si>
    <t>Морс из клюквы</t>
  </si>
  <si>
    <t>Салат из белокочанной капусты с яблоками, морковью и растительным маслом</t>
  </si>
  <si>
    <t>Биточки  из мяса говядины паровые</t>
  </si>
  <si>
    <t>7 день</t>
  </si>
  <si>
    <t>Каша пшеничная молочная с маслом сливочным</t>
  </si>
  <si>
    <t>Салат из пекинской капусты с огурцами и растительным маслом</t>
  </si>
  <si>
    <t xml:space="preserve">Фрикасе из куры </t>
  </si>
  <si>
    <t>Картофель отварной</t>
  </si>
  <si>
    <t>Плов из отварного мяса говядины</t>
  </si>
  <si>
    <t>8 день</t>
  </si>
  <si>
    <t>Суп картофельный с бобовыми</t>
  </si>
  <si>
    <t>Булочка Ягодка</t>
  </si>
  <si>
    <t>Бананы</t>
  </si>
  <si>
    <t>Жаркое по-домашнему</t>
  </si>
  <si>
    <t>9 день</t>
  </si>
  <si>
    <t>Каша овсяная молочная с маслом сливочным</t>
  </si>
  <si>
    <t>Котлета куриная паровая с молочным соусом</t>
  </si>
  <si>
    <t>Компот из яблок и изюма с витамином С</t>
  </si>
  <si>
    <t>Ватрушка с яблоками</t>
  </si>
  <si>
    <t xml:space="preserve">Гуляш из мяса говядины </t>
  </si>
  <si>
    <t>10 день</t>
  </si>
  <si>
    <t>Каша молочная ассорти (рис, пшено) с маслом сливочным</t>
  </si>
  <si>
    <t>Салат из отварной свеклы с изюмом и растительным маслом</t>
  </si>
  <si>
    <t>Котлеты рыбные из горбуши</t>
  </si>
  <si>
    <t>11 день</t>
  </si>
  <si>
    <t>Кофейный напиток с молоком</t>
  </si>
  <si>
    <t>Борщ со сметаной</t>
  </si>
  <si>
    <t>Тефтели из куры в томатном соусе</t>
  </si>
  <si>
    <t>Печенье</t>
  </si>
  <si>
    <t>Салат Урожайный</t>
  </si>
  <si>
    <t xml:space="preserve">Гуляш из говядины </t>
  </si>
  <si>
    <t>12 день</t>
  </si>
  <si>
    <t>Салат из белокочанной капусты с морковью и растительным маслом</t>
  </si>
  <si>
    <t>Окорочок запеченный бескостный</t>
  </si>
  <si>
    <t>Булочка с маком</t>
  </si>
  <si>
    <t xml:space="preserve">Голубцы ленивые </t>
  </si>
  <si>
    <t>Соус сметанный</t>
  </si>
  <si>
    <t>13 день</t>
  </si>
  <si>
    <t>Салат из свежих огурцов и помидор с растительным маслом</t>
  </si>
  <si>
    <t>Суп полевой</t>
  </si>
  <si>
    <t>Плов из мяса говядины</t>
  </si>
  <si>
    <t>Сдоба обыкновенная</t>
  </si>
  <si>
    <t xml:space="preserve">Гуляш из сердца говяжьего </t>
  </si>
  <si>
    <t>14 день</t>
  </si>
  <si>
    <t xml:space="preserve">Биточки куриные с рисом </t>
  </si>
  <si>
    <t>Салат из белокочанной капусты с огурцами и растительным маслом</t>
  </si>
  <si>
    <t>Биточки рыбные из трески</t>
  </si>
  <si>
    <t>Гарнир овощной сборный</t>
  </si>
  <si>
    <t>Чай</t>
  </si>
  <si>
    <t>Итого за период (14 дней)</t>
  </si>
  <si>
    <t>Среднее значение</t>
  </si>
  <si>
    <t>Б:Ж:У</t>
  </si>
  <si>
    <t>1:1:4</t>
  </si>
  <si>
    <t>Дата составления</t>
  </si>
  <si>
    <t>Дата печати</t>
  </si>
  <si>
    <t>Группа</t>
  </si>
  <si>
    <t>без группы</t>
  </si>
  <si>
    <t>Физ.Норма</t>
  </si>
  <si>
    <t>СанПиН 2.3/2.4.3590-20  12 лет и старше</t>
  </si>
  <si>
    <t>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</si>
</sst>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0.0"/>
  </numFmts>
  <fonts count="6" x14ac:knownFonts="1"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2" fillId="0" borderId="0" xfId="0" applyFont="1"/>
    <xf numFmtId="0" fontId="2" fillId="0" borderId="2" xfId="0" applyFont="1" applyBorder="1"/>
    <xf numFmtId="0" fontId="1" fillId="2" borderId="1" xfId="0" applyFont="1" applyFill="1" applyBorder="1"/>
    <xf numFmtId="0" fontId="3" fillId="0" borderId="1" xfId="0" applyFont="1" applyBorder="1"/>
    <xf numFmtId="0" fontId="3" fillId="0" borderId="2" xfId="0" applyFont="1" applyBorder="1"/>
    <xf numFmtId="0" fontId="4" fillId="0" borderId="0" xfId="0" applyFont="1"/>
    <xf numFmtId="0" fontId="3" fillId="0" borderId="0" xfId="0" applyFont="1"/>
    <xf numFmtId="0" fontId="3" fillId="0" borderId="0" xfId="0" applyFont="1" applyAlignment="1"/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/>
    <xf numFmtId="0" fontId="2" fillId="0" borderId="2" xfId="0" applyFont="1" applyBorder="1" applyAlignment="1"/>
    <xf numFmtId="1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1" fillId="0" borderId="0" xfId="0" applyFont="1" applyAlignment="1"/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3" xfId="0" applyFont="1" applyBorder="1" applyAlignment="1">
      <alignment horizontal="center"/>
    </xf>
    <xf numFmtId="0" fontId="1" fillId="0" borderId="0" xfId="0" applyFont="1" applyBorder="1"/>
    <xf numFmtId="0" fontId="1" fillId="2" borderId="2" xfId="0" applyFont="1" applyFill="1" applyBorder="1"/>
    <xf numFmtId="0" fontId="1" fillId="2" borderId="2" xfId="0" applyFont="1" applyFill="1" applyBorder="1" applyAlignment="1"/>
    <xf numFmtId="1" fontId="1" fillId="2" borderId="2" xfId="0" applyNumberFormat="1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6" xfId="0" applyFont="1" applyBorder="1"/>
    <xf numFmtId="0" fontId="1" fillId="2" borderId="5" xfId="0" applyFont="1" applyFill="1" applyBorder="1"/>
    <xf numFmtId="1" fontId="3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/>
    <xf numFmtId="0" fontId="4" fillId="0" borderId="2" xfId="0" applyFont="1" applyBorder="1"/>
    <xf numFmtId="0" fontId="4" fillId="0" borderId="2" xfId="0" applyFont="1" applyBorder="1" applyAlignment="1"/>
    <xf numFmtId="2" fontId="4" fillId="0" borderId="2" xfId="0" applyNumberFormat="1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1" fontId="4" fillId="0" borderId="2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2" borderId="2" xfId="0" applyFont="1" applyFill="1" applyBorder="1" applyAlignment="1"/>
    <xf numFmtId="165" fontId="4" fillId="0" borderId="2" xfId="0" applyNumberFormat="1" applyFont="1" applyBorder="1" applyAlignment="1">
      <alignment horizontal="center"/>
    </xf>
    <xf numFmtId="0" fontId="5" fillId="2" borderId="2" xfId="0" applyFont="1" applyFill="1" applyBorder="1"/>
    <xf numFmtId="0" fontId="4" fillId="0" borderId="2" xfId="0" quotePrefix="1" applyFont="1" applyBorder="1" applyAlignment="1">
      <alignment horizontal="center"/>
    </xf>
    <xf numFmtId="0" fontId="1" fillId="0" borderId="2" xfId="0" quotePrefix="1" applyFont="1" applyBorder="1" applyAlignme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XFC1794"/>
  <sheetViews>
    <sheetView tabSelected="1" topLeftCell="B1" zoomScale="70" zoomScaleNormal="70" workbookViewId="0">
      <selection activeCell="F10" sqref="F10"/>
    </sheetView>
  </sheetViews>
  <sheetFormatPr defaultColWidth="0" defaultRowHeight="15.75" x14ac:dyDescent="0.25"/>
  <cols>
    <col min="1" max="1" width="6.28515625" style="11" hidden="1" customWidth="1"/>
    <col min="2" max="2" width="61.5703125" style="12" customWidth="1"/>
    <col min="3" max="3" width="9.28515625" style="13" customWidth="1"/>
    <col min="4" max="4" width="8.28515625" style="14" customWidth="1"/>
    <col min="5" max="5" width="10.140625" style="14" customWidth="1"/>
    <col min="6" max="6" width="8.85546875" style="14" customWidth="1"/>
    <col min="7" max="7" width="10.85546875" style="14" customWidth="1"/>
    <col min="8" max="8" width="8" style="14" customWidth="1"/>
    <col min="9" max="9" width="9.42578125" style="14" hidden="1" customWidth="1"/>
    <col min="10" max="12" width="8.7109375" style="14" hidden="1" customWidth="1"/>
    <col min="13" max="13" width="11.42578125" style="14" hidden="1" customWidth="1"/>
    <col min="14" max="15" width="10" style="14" hidden="1" customWidth="1"/>
    <col min="16" max="16" width="7.140625" style="14" hidden="1" customWidth="1"/>
    <col min="17" max="17" width="6.140625" style="14" hidden="1" customWidth="1"/>
    <col min="18" max="18" width="5.7109375" style="14" hidden="1" customWidth="1"/>
    <col min="19" max="19" width="22" style="14" hidden="1" customWidth="1"/>
    <col min="20" max="20" width="8.7109375" style="14" hidden="1" customWidth="1"/>
    <col min="21" max="22" width="11.140625" style="14" hidden="1" customWidth="1"/>
    <col min="23" max="23" width="7.42578125" style="14" hidden="1" customWidth="1"/>
    <col min="24" max="24" width="8.7109375" style="14" hidden="1" customWidth="1"/>
    <col min="25" max="25" width="8.7109375" style="15" hidden="1" customWidth="1"/>
    <col min="26" max="254" width="0" style="11" hidden="1" customWidth="1"/>
    <col min="255" max="256" width="2.85546875" style="11" hidden="1" customWidth="1"/>
    <col min="257" max="16382" width="0" style="11" hidden="1"/>
    <col min="16383" max="16383" width="2.5703125" style="11" hidden="1"/>
    <col min="16384" max="16384" width="6.28515625" style="11" hidden="1"/>
  </cols>
  <sheetData>
    <row r="1" spans="1:84" ht="0.75" customHeight="1" x14ac:dyDescent="0.25"/>
    <row r="2" spans="1:84" hidden="1" x14ac:dyDescent="0.25">
      <c r="W2" s="30"/>
      <c r="X2" s="30"/>
      <c r="Y2" s="30"/>
    </row>
    <row r="3" spans="1:84" s="2" customFormat="1" ht="14.25" customHeight="1" x14ac:dyDescent="0.25">
      <c r="A3" s="59" t="s">
        <v>0</v>
      </c>
      <c r="B3" s="61" t="s">
        <v>1</v>
      </c>
      <c r="C3" s="62" t="s">
        <v>2</v>
      </c>
      <c r="D3" s="59" t="s">
        <v>3</v>
      </c>
      <c r="E3" s="59"/>
      <c r="F3" s="59" t="s">
        <v>4</v>
      </c>
      <c r="G3" s="59"/>
      <c r="H3" s="59" t="s">
        <v>5</v>
      </c>
      <c r="I3" s="59" t="s">
        <v>6</v>
      </c>
      <c r="J3" s="27" t="s">
        <v>7</v>
      </c>
      <c r="K3" s="27" t="s">
        <v>8</v>
      </c>
      <c r="L3" s="27" t="s">
        <v>9</v>
      </c>
      <c r="M3" s="27" t="s">
        <v>10</v>
      </c>
      <c r="N3" s="27" t="s">
        <v>11</v>
      </c>
      <c r="O3" s="27" t="s">
        <v>12</v>
      </c>
      <c r="P3" s="27" t="s">
        <v>13</v>
      </c>
      <c r="Q3" s="27" t="s">
        <v>14</v>
      </c>
      <c r="R3" s="27" t="s">
        <v>15</v>
      </c>
      <c r="S3" s="27" t="s">
        <v>16</v>
      </c>
      <c r="T3" s="27" t="s">
        <v>17</v>
      </c>
      <c r="U3" s="27" t="s">
        <v>18</v>
      </c>
      <c r="V3" s="31" t="s">
        <v>19</v>
      </c>
      <c r="W3" s="60" t="s">
        <v>20</v>
      </c>
      <c r="X3" s="60"/>
      <c r="Y3" s="60"/>
      <c r="Z3" s="2" t="s">
        <v>21</v>
      </c>
      <c r="AA3" s="2" t="s">
        <v>22</v>
      </c>
      <c r="AB3" s="2" t="s">
        <v>23</v>
      </c>
      <c r="AC3" s="2" t="s">
        <v>24</v>
      </c>
      <c r="AD3" s="2" t="s">
        <v>25</v>
      </c>
      <c r="AE3" s="2" t="s">
        <v>26</v>
      </c>
      <c r="AF3" s="2" t="s">
        <v>27</v>
      </c>
      <c r="AG3" s="2" t="s">
        <v>28</v>
      </c>
      <c r="AH3" s="2" t="s">
        <v>29</v>
      </c>
      <c r="AI3" s="2" t="s">
        <v>30</v>
      </c>
      <c r="AJ3" s="2" t="s">
        <v>31</v>
      </c>
      <c r="AK3" s="2" t="s">
        <v>32</v>
      </c>
      <c r="AL3" s="2" t="s">
        <v>33</v>
      </c>
      <c r="AM3" s="2" t="s">
        <v>34</v>
      </c>
      <c r="AN3" s="2" t="s">
        <v>35</v>
      </c>
      <c r="AO3" s="2" t="s">
        <v>36</v>
      </c>
      <c r="AP3" s="2" t="s">
        <v>37</v>
      </c>
      <c r="AQ3" s="2" t="s">
        <v>38</v>
      </c>
      <c r="AR3" s="2" t="s">
        <v>39</v>
      </c>
      <c r="AS3" s="2" t="s">
        <v>40</v>
      </c>
      <c r="AT3" s="2" t="s">
        <v>41</v>
      </c>
      <c r="AU3" s="2" t="s">
        <v>42</v>
      </c>
      <c r="AV3" s="2" t="s">
        <v>43</v>
      </c>
      <c r="AW3" s="2" t="s">
        <v>44</v>
      </c>
      <c r="AX3" s="2" t="s">
        <v>45</v>
      </c>
      <c r="AY3" s="2" t="s">
        <v>46</v>
      </c>
      <c r="AZ3" s="2" t="s">
        <v>47</v>
      </c>
      <c r="BA3" s="2" t="s">
        <v>48</v>
      </c>
      <c r="BB3" s="2" t="s">
        <v>49</v>
      </c>
      <c r="BC3" s="2" t="s">
        <v>50</v>
      </c>
      <c r="BD3" s="2" t="s">
        <v>51</v>
      </c>
      <c r="BE3" s="2" t="s">
        <v>52</v>
      </c>
      <c r="BF3" s="2" t="s">
        <v>53</v>
      </c>
      <c r="BG3" s="2" t="s">
        <v>54</v>
      </c>
      <c r="BH3" s="2" t="s">
        <v>55</v>
      </c>
      <c r="BI3" s="2" t="s">
        <v>56</v>
      </c>
      <c r="BJ3" s="2" t="s">
        <v>57</v>
      </c>
      <c r="BK3" s="2" t="s">
        <v>58</v>
      </c>
      <c r="BL3" s="2" t="s">
        <v>59</v>
      </c>
      <c r="BM3" s="2" t="s">
        <v>60</v>
      </c>
      <c r="BN3" s="2" t="s">
        <v>61</v>
      </c>
      <c r="BO3" s="2" t="s">
        <v>62</v>
      </c>
      <c r="BP3" s="2" t="s">
        <v>63</v>
      </c>
      <c r="BQ3" s="2" t="s">
        <v>64</v>
      </c>
      <c r="BR3" s="36"/>
    </row>
    <row r="4" spans="1:84" s="2" customFormat="1" ht="15.75" customHeight="1" x14ac:dyDescent="0.25">
      <c r="A4" s="59"/>
      <c r="B4" s="61"/>
      <c r="C4" s="62"/>
      <c r="D4" s="16" t="s">
        <v>65</v>
      </c>
      <c r="E4" s="16" t="s">
        <v>66</v>
      </c>
      <c r="F4" s="16" t="s">
        <v>65</v>
      </c>
      <c r="G4" s="16" t="s">
        <v>67</v>
      </c>
      <c r="H4" s="59"/>
      <c r="I4" s="59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31"/>
      <c r="W4" s="27" t="s">
        <v>68</v>
      </c>
      <c r="X4" s="27" t="s">
        <v>215</v>
      </c>
      <c r="Y4" s="27" t="s">
        <v>69</v>
      </c>
      <c r="BR4" s="36"/>
    </row>
    <row r="5" spans="1:84" s="2" customFormat="1" x14ac:dyDescent="0.25">
      <c r="A5" s="4"/>
      <c r="B5" s="57" t="s">
        <v>70</v>
      </c>
      <c r="C5" s="18"/>
      <c r="D5" s="19"/>
      <c r="E5" s="19"/>
      <c r="F5" s="19"/>
      <c r="G5" s="19"/>
      <c r="H5" s="19"/>
      <c r="I5" s="19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31"/>
      <c r="W5" s="27"/>
      <c r="X5" s="27"/>
      <c r="Y5" s="27"/>
    </row>
    <row r="6" spans="1:84" s="2" customFormat="1" x14ac:dyDescent="0.25">
      <c r="A6" s="4"/>
      <c r="B6" s="57" t="s">
        <v>71</v>
      </c>
      <c r="C6" s="18"/>
      <c r="D6" s="19"/>
      <c r="E6" s="19"/>
      <c r="F6" s="19"/>
      <c r="G6" s="19"/>
      <c r="H6" s="19"/>
      <c r="I6" s="19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31"/>
      <c r="W6" s="27"/>
      <c r="X6" s="27"/>
      <c r="Y6" s="27"/>
    </row>
    <row r="7" spans="1:84" s="3" customFormat="1" ht="15" x14ac:dyDescent="0.25">
      <c r="A7" s="4" t="str">
        <f>"8/4"</f>
        <v>8/4</v>
      </c>
      <c r="B7" s="20" t="s">
        <v>72</v>
      </c>
      <c r="C7" s="18" t="str">
        <f>"200"</f>
        <v>200</v>
      </c>
      <c r="D7" s="19">
        <v>6.05</v>
      </c>
      <c r="E7" s="19">
        <v>2.93</v>
      </c>
      <c r="F7" s="19">
        <v>5.81</v>
      </c>
      <c r="G7" s="19">
        <v>0.5</v>
      </c>
      <c r="H7" s="19">
        <v>42.35</v>
      </c>
      <c r="I7" s="19">
        <v>250.37940599999999</v>
      </c>
      <c r="J7" s="27">
        <v>4.03</v>
      </c>
      <c r="K7" s="27">
        <v>0.09</v>
      </c>
      <c r="L7" s="27">
        <v>0</v>
      </c>
      <c r="M7" s="27">
        <v>0</v>
      </c>
      <c r="N7" s="27">
        <v>9.18</v>
      </c>
      <c r="O7" s="27">
        <v>33.17</v>
      </c>
      <c r="P7" s="27">
        <v>1.37</v>
      </c>
      <c r="Q7" s="27">
        <v>0</v>
      </c>
      <c r="R7" s="27">
        <v>0</v>
      </c>
      <c r="S7" s="27">
        <v>0.1</v>
      </c>
      <c r="T7" s="27">
        <v>1.91</v>
      </c>
      <c r="U7" s="27">
        <v>366.33</v>
      </c>
      <c r="V7" s="31">
        <v>173.73</v>
      </c>
      <c r="W7" s="27">
        <v>0.14000000000000001</v>
      </c>
      <c r="X7" s="27">
        <v>0.72</v>
      </c>
      <c r="Y7" s="27">
        <v>0.52</v>
      </c>
      <c r="Z7" s="33">
        <v>0</v>
      </c>
      <c r="AA7" s="3">
        <v>0</v>
      </c>
      <c r="AB7" s="3">
        <v>0</v>
      </c>
      <c r="AC7" s="3">
        <v>294.36</v>
      </c>
      <c r="AD7" s="3">
        <v>124</v>
      </c>
      <c r="AE7" s="3">
        <v>75.849999999999994</v>
      </c>
      <c r="AF7" s="3">
        <v>114.63</v>
      </c>
      <c r="AG7" s="3">
        <v>48.63</v>
      </c>
      <c r="AH7" s="3">
        <v>175.53</v>
      </c>
      <c r="AI7" s="3">
        <v>184.75</v>
      </c>
      <c r="AJ7" s="3">
        <v>240.74</v>
      </c>
      <c r="AK7" s="3">
        <v>256.38</v>
      </c>
      <c r="AL7" s="3">
        <v>81.25</v>
      </c>
      <c r="AM7" s="3">
        <v>151.38999999999999</v>
      </c>
      <c r="AN7" s="3">
        <v>569.58000000000004</v>
      </c>
      <c r="AO7" s="3">
        <v>1.28</v>
      </c>
      <c r="AP7" s="3">
        <v>156.97999999999999</v>
      </c>
      <c r="AQ7" s="3">
        <v>157.22</v>
      </c>
      <c r="AR7" s="3">
        <v>137.91999999999999</v>
      </c>
      <c r="AS7" s="3">
        <v>64.8</v>
      </c>
      <c r="AT7" s="3">
        <v>0.1</v>
      </c>
      <c r="AU7" s="3">
        <v>0.05</v>
      </c>
      <c r="AV7" s="3">
        <v>0.03</v>
      </c>
      <c r="AW7" s="3">
        <v>0.06</v>
      </c>
      <c r="AX7" s="3">
        <v>7.0000000000000007E-2</v>
      </c>
      <c r="AY7" s="3">
        <v>0.32</v>
      </c>
      <c r="AZ7" s="3">
        <v>0</v>
      </c>
      <c r="BA7" s="3">
        <v>0.9</v>
      </c>
      <c r="BB7" s="3">
        <v>0</v>
      </c>
      <c r="BC7" s="3">
        <v>0.28000000000000003</v>
      </c>
      <c r="BD7" s="3">
        <v>0</v>
      </c>
      <c r="BE7" s="3">
        <v>0</v>
      </c>
      <c r="BF7" s="3">
        <v>0</v>
      </c>
      <c r="BG7" s="3">
        <v>0.06</v>
      </c>
      <c r="BH7" s="3">
        <v>0.09</v>
      </c>
      <c r="BI7" s="3">
        <v>0.82</v>
      </c>
      <c r="BJ7" s="3">
        <v>0</v>
      </c>
      <c r="BK7" s="3">
        <v>0</v>
      </c>
      <c r="BL7" s="3">
        <v>0.14000000000000001</v>
      </c>
      <c r="BM7" s="3">
        <v>0</v>
      </c>
      <c r="BN7" s="3">
        <v>0</v>
      </c>
      <c r="BO7" s="3">
        <v>0</v>
      </c>
      <c r="BP7" s="3">
        <v>0</v>
      </c>
      <c r="BQ7" s="3">
        <v>0</v>
      </c>
      <c r="BR7" s="3">
        <v>281.41000000000003</v>
      </c>
      <c r="BT7" s="3">
        <v>24.53</v>
      </c>
      <c r="BV7" s="3">
        <v>0</v>
      </c>
      <c r="BW7" s="3">
        <v>0</v>
      </c>
      <c r="BX7" s="3">
        <v>0</v>
      </c>
      <c r="BY7" s="3">
        <v>0</v>
      </c>
      <c r="BZ7" s="3">
        <v>0</v>
      </c>
      <c r="CA7" s="3">
        <v>0</v>
      </c>
      <c r="CB7" s="3">
        <v>0</v>
      </c>
      <c r="CC7" s="3">
        <v>0</v>
      </c>
      <c r="CD7" s="3">
        <v>0</v>
      </c>
      <c r="CE7" s="3">
        <v>5</v>
      </c>
      <c r="CF7" s="3">
        <v>0.8</v>
      </c>
    </row>
    <row r="8" spans="1:84" s="3" customFormat="1" ht="15" x14ac:dyDescent="0.25">
      <c r="A8" s="4" t="str">
        <f>"-"</f>
        <v>-</v>
      </c>
      <c r="B8" s="20" t="s">
        <v>73</v>
      </c>
      <c r="C8" s="18" t="str">
        <f>"10"</f>
        <v>10</v>
      </c>
      <c r="D8" s="19">
        <v>0.08</v>
      </c>
      <c r="E8" s="19">
        <v>0.08</v>
      </c>
      <c r="F8" s="19">
        <v>7.25</v>
      </c>
      <c r="G8" s="19">
        <v>0</v>
      </c>
      <c r="H8" s="19">
        <v>0.13</v>
      </c>
      <c r="I8" s="19">
        <v>66.063999999999993</v>
      </c>
      <c r="J8" s="27">
        <v>4.71</v>
      </c>
      <c r="K8" s="27">
        <v>0.22</v>
      </c>
      <c r="L8" s="27">
        <v>0</v>
      </c>
      <c r="M8" s="27">
        <v>0</v>
      </c>
      <c r="N8" s="27">
        <v>0.13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0.14000000000000001</v>
      </c>
      <c r="U8" s="27">
        <v>1.5</v>
      </c>
      <c r="V8" s="31">
        <v>3</v>
      </c>
      <c r="W8" s="27">
        <v>0.01</v>
      </c>
      <c r="X8" s="27">
        <v>0.01</v>
      </c>
      <c r="Y8" s="27">
        <v>0</v>
      </c>
      <c r="Z8" s="33">
        <v>0</v>
      </c>
      <c r="AA8" s="3">
        <v>4.2</v>
      </c>
      <c r="AB8" s="3">
        <v>4.0999999999999996</v>
      </c>
      <c r="AC8" s="3">
        <v>7.6</v>
      </c>
      <c r="AD8" s="3">
        <v>4.5</v>
      </c>
      <c r="AE8" s="3">
        <v>1.7</v>
      </c>
      <c r="AF8" s="3">
        <v>4.7</v>
      </c>
      <c r="AG8" s="3">
        <v>4.3</v>
      </c>
      <c r="AH8" s="3">
        <v>4.2</v>
      </c>
      <c r="AI8" s="3">
        <v>3.6</v>
      </c>
      <c r="AJ8" s="3">
        <v>2.6</v>
      </c>
      <c r="AK8" s="3">
        <v>5.7</v>
      </c>
      <c r="AL8" s="3">
        <v>3.5</v>
      </c>
      <c r="AM8" s="3">
        <v>2.4</v>
      </c>
      <c r="AN8" s="3">
        <v>14.2</v>
      </c>
      <c r="AO8" s="3">
        <v>0</v>
      </c>
      <c r="AP8" s="3">
        <v>4.8</v>
      </c>
      <c r="AQ8" s="3">
        <v>5.4</v>
      </c>
      <c r="AR8" s="3">
        <v>4.2</v>
      </c>
      <c r="AS8" s="3">
        <v>1</v>
      </c>
      <c r="AT8" s="3">
        <v>0.27</v>
      </c>
      <c r="AU8" s="3">
        <v>0.12</v>
      </c>
      <c r="AV8" s="3">
        <v>7.0000000000000007E-2</v>
      </c>
      <c r="AW8" s="3">
        <v>0.15</v>
      </c>
      <c r="AX8" s="3">
        <v>0.17</v>
      </c>
      <c r="AY8" s="3">
        <v>0.79</v>
      </c>
      <c r="AZ8" s="3">
        <v>0</v>
      </c>
      <c r="BA8" s="3">
        <v>2.21</v>
      </c>
      <c r="BB8" s="3">
        <v>0</v>
      </c>
      <c r="BC8" s="3">
        <v>0.68</v>
      </c>
      <c r="BD8" s="3">
        <v>0</v>
      </c>
      <c r="BE8" s="3">
        <v>0</v>
      </c>
      <c r="BF8" s="3">
        <v>0</v>
      </c>
      <c r="BG8" s="3">
        <v>0.15</v>
      </c>
      <c r="BH8" s="3">
        <v>0.23</v>
      </c>
      <c r="BI8" s="3">
        <v>1.8</v>
      </c>
      <c r="BJ8" s="3">
        <v>0</v>
      </c>
      <c r="BK8" s="3">
        <v>0</v>
      </c>
      <c r="BL8" s="3">
        <v>0.09</v>
      </c>
      <c r="BM8" s="3">
        <v>0.01</v>
      </c>
      <c r="BN8" s="3">
        <v>0</v>
      </c>
      <c r="BO8" s="3">
        <v>0</v>
      </c>
      <c r="BP8" s="3">
        <v>0</v>
      </c>
      <c r="BQ8" s="3">
        <v>0</v>
      </c>
      <c r="BR8" s="3">
        <v>2.5</v>
      </c>
      <c r="BT8" s="3">
        <v>45</v>
      </c>
      <c r="BV8" s="3">
        <v>0</v>
      </c>
      <c r="BW8" s="3">
        <v>0</v>
      </c>
      <c r="BX8" s="3">
        <v>0</v>
      </c>
      <c r="BY8" s="3">
        <v>0</v>
      </c>
      <c r="BZ8" s="3">
        <v>0</v>
      </c>
      <c r="CA8" s="3">
        <v>0</v>
      </c>
      <c r="CB8" s="3">
        <v>0</v>
      </c>
      <c r="CC8" s="3">
        <v>0</v>
      </c>
      <c r="CD8" s="3">
        <v>0</v>
      </c>
      <c r="CE8" s="3">
        <v>0</v>
      </c>
      <c r="CF8" s="3">
        <v>0</v>
      </c>
    </row>
    <row r="9" spans="1:84" s="3" customFormat="1" ht="15" x14ac:dyDescent="0.25">
      <c r="A9" s="4" t="str">
        <f>""</f>
        <v/>
      </c>
      <c r="B9" s="20" t="s">
        <v>74</v>
      </c>
      <c r="C9" s="18" t="str">
        <f>"20"</f>
        <v>20</v>
      </c>
      <c r="D9" s="19">
        <v>5.26</v>
      </c>
      <c r="E9" s="19">
        <v>5.26</v>
      </c>
      <c r="F9" s="19">
        <v>5.32</v>
      </c>
      <c r="G9" s="19">
        <v>0</v>
      </c>
      <c r="H9" s="19">
        <v>0</v>
      </c>
      <c r="I9" s="19">
        <v>70.12</v>
      </c>
      <c r="J9" s="27">
        <v>3.06</v>
      </c>
      <c r="K9" s="27">
        <v>0</v>
      </c>
      <c r="L9" s="27">
        <v>3.06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7">
        <v>0</v>
      </c>
      <c r="S9" s="27">
        <v>0.4</v>
      </c>
      <c r="T9" s="27">
        <v>0.86</v>
      </c>
      <c r="U9" s="27">
        <v>0</v>
      </c>
      <c r="V9" s="31">
        <v>20</v>
      </c>
      <c r="W9" s="27">
        <v>0.08</v>
      </c>
      <c r="X9" s="27">
        <v>0.04</v>
      </c>
      <c r="Y9" s="27">
        <v>0.14000000000000001</v>
      </c>
      <c r="Z9" s="33">
        <v>0</v>
      </c>
      <c r="AA9" s="3">
        <v>0</v>
      </c>
      <c r="AB9" s="3">
        <v>0</v>
      </c>
      <c r="AC9" s="3">
        <v>460</v>
      </c>
      <c r="AD9" s="3">
        <v>316</v>
      </c>
      <c r="AE9" s="3">
        <v>112</v>
      </c>
      <c r="AF9" s="3">
        <v>190</v>
      </c>
      <c r="AG9" s="3">
        <v>140</v>
      </c>
      <c r="AH9" s="3">
        <v>268</v>
      </c>
      <c r="AI9" s="3">
        <v>152</v>
      </c>
      <c r="AJ9" s="3">
        <v>174</v>
      </c>
      <c r="AK9" s="3">
        <v>312</v>
      </c>
      <c r="AL9" s="3">
        <v>140</v>
      </c>
      <c r="AM9" s="3">
        <v>102</v>
      </c>
      <c r="AN9" s="3">
        <v>1034</v>
      </c>
      <c r="AO9" s="3">
        <v>0</v>
      </c>
      <c r="AP9" s="3">
        <v>546</v>
      </c>
      <c r="AQ9" s="3">
        <v>258</v>
      </c>
      <c r="AR9" s="3">
        <v>278</v>
      </c>
      <c r="AS9" s="3">
        <v>43</v>
      </c>
      <c r="AT9" s="3">
        <v>0</v>
      </c>
      <c r="AU9" s="3">
        <v>0.02</v>
      </c>
      <c r="AV9" s="3">
        <v>0.08</v>
      </c>
      <c r="AW9" s="3">
        <v>0.22</v>
      </c>
      <c r="AX9" s="3">
        <v>0.26</v>
      </c>
      <c r="AY9" s="3">
        <v>0.67</v>
      </c>
      <c r="AZ9" s="3">
        <v>0.08</v>
      </c>
      <c r="BA9" s="3">
        <v>1.39</v>
      </c>
      <c r="BB9" s="3">
        <v>0.02</v>
      </c>
      <c r="BC9" s="3">
        <v>0.31</v>
      </c>
      <c r="BD9" s="3">
        <v>0.02</v>
      </c>
      <c r="BE9" s="3">
        <v>0</v>
      </c>
      <c r="BF9" s="3">
        <v>0</v>
      </c>
      <c r="BG9" s="3">
        <v>0</v>
      </c>
      <c r="BH9" s="3">
        <v>0.14000000000000001</v>
      </c>
      <c r="BI9" s="3">
        <v>1.04</v>
      </c>
      <c r="BJ9" s="3">
        <v>0</v>
      </c>
      <c r="BK9" s="3">
        <v>0</v>
      </c>
      <c r="BL9" s="3">
        <v>0.14000000000000001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8.16</v>
      </c>
      <c r="BT9" s="3">
        <v>47.67</v>
      </c>
      <c r="BV9" s="3">
        <v>0</v>
      </c>
      <c r="BW9" s="3">
        <v>0</v>
      </c>
      <c r="BX9" s="3">
        <v>0</v>
      </c>
      <c r="BY9" s="3">
        <v>0</v>
      </c>
      <c r="BZ9" s="3">
        <v>0</v>
      </c>
      <c r="CA9" s="3">
        <v>0</v>
      </c>
      <c r="CB9" s="3">
        <v>0</v>
      </c>
      <c r="CC9" s="3">
        <v>0</v>
      </c>
      <c r="CD9" s="3">
        <v>0</v>
      </c>
      <c r="CE9" s="3">
        <v>0</v>
      </c>
      <c r="CF9" s="3">
        <v>0</v>
      </c>
    </row>
    <row r="10" spans="1:84" s="3" customFormat="1" ht="15" x14ac:dyDescent="0.25">
      <c r="A10" s="4" t="str">
        <f>""</f>
        <v/>
      </c>
      <c r="B10" s="20" t="s">
        <v>75</v>
      </c>
      <c r="C10" s="18" t="str">
        <f>"100"</f>
        <v>100</v>
      </c>
      <c r="D10" s="19">
        <v>9</v>
      </c>
      <c r="E10" s="19">
        <v>18</v>
      </c>
      <c r="F10" s="19">
        <v>5</v>
      </c>
      <c r="G10" s="19">
        <v>0</v>
      </c>
      <c r="H10" s="19">
        <v>4</v>
      </c>
      <c r="I10" s="19">
        <v>99.8</v>
      </c>
      <c r="J10" s="27">
        <v>5.2</v>
      </c>
      <c r="K10" s="27">
        <v>0</v>
      </c>
      <c r="L10" s="27">
        <v>0</v>
      </c>
      <c r="M10" s="27">
        <v>0</v>
      </c>
      <c r="N10" s="27">
        <v>4</v>
      </c>
      <c r="O10" s="27">
        <v>0</v>
      </c>
      <c r="P10" s="27">
        <v>0</v>
      </c>
      <c r="Q10" s="27">
        <v>0</v>
      </c>
      <c r="R10" s="27">
        <v>0</v>
      </c>
      <c r="S10" s="27">
        <v>1.2</v>
      </c>
      <c r="T10" s="27">
        <v>1</v>
      </c>
      <c r="U10" s="27">
        <v>41</v>
      </c>
      <c r="V10" s="31">
        <v>112</v>
      </c>
      <c r="W10" s="27">
        <v>0.27</v>
      </c>
      <c r="X10" s="27">
        <v>0.4</v>
      </c>
      <c r="Y10" s="27">
        <v>0.5</v>
      </c>
      <c r="Z10" s="3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82</v>
      </c>
      <c r="BT10" s="3">
        <v>55</v>
      </c>
      <c r="BV10" s="3">
        <v>0</v>
      </c>
      <c r="BW10" s="3">
        <v>0</v>
      </c>
      <c r="BX10" s="3">
        <v>0</v>
      </c>
      <c r="BY10" s="3">
        <v>0</v>
      </c>
      <c r="BZ10" s="3">
        <v>0</v>
      </c>
      <c r="CA10" s="3">
        <v>0</v>
      </c>
      <c r="CB10" s="3">
        <v>0</v>
      </c>
      <c r="CC10" s="3">
        <v>0</v>
      </c>
      <c r="CD10" s="3">
        <v>0</v>
      </c>
      <c r="CE10" s="3">
        <v>0</v>
      </c>
      <c r="CF10" s="3">
        <v>0</v>
      </c>
    </row>
    <row r="11" spans="1:84" s="3" customFormat="1" ht="15" x14ac:dyDescent="0.25">
      <c r="A11" s="4" t="str">
        <f>"-"</f>
        <v>-</v>
      </c>
      <c r="B11" s="20" t="s">
        <v>76</v>
      </c>
      <c r="C11" s="18" t="str">
        <f>"100"</f>
        <v>100</v>
      </c>
      <c r="D11" s="19">
        <v>6.61</v>
      </c>
      <c r="E11" s="19">
        <v>0</v>
      </c>
      <c r="F11" s="19">
        <v>0.66</v>
      </c>
      <c r="G11" s="19">
        <v>0.66</v>
      </c>
      <c r="H11" s="19">
        <v>46.7</v>
      </c>
      <c r="I11" s="19">
        <v>223.90100000000001</v>
      </c>
      <c r="J11" s="27">
        <v>0</v>
      </c>
      <c r="K11" s="27">
        <v>0</v>
      </c>
      <c r="L11" s="27">
        <v>0</v>
      </c>
      <c r="M11" s="27">
        <v>0</v>
      </c>
      <c r="N11" s="27">
        <v>1.1000000000000001</v>
      </c>
      <c r="O11" s="27">
        <v>45.6</v>
      </c>
      <c r="P11" s="27">
        <v>0.2</v>
      </c>
      <c r="Q11" s="27">
        <v>0</v>
      </c>
      <c r="R11" s="27">
        <v>0</v>
      </c>
      <c r="S11" s="27">
        <v>0</v>
      </c>
      <c r="T11" s="27">
        <v>1.8</v>
      </c>
      <c r="U11" s="27">
        <v>0</v>
      </c>
      <c r="V11" s="31">
        <v>0</v>
      </c>
      <c r="W11" s="27">
        <v>0</v>
      </c>
      <c r="X11" s="27">
        <v>0</v>
      </c>
      <c r="Y11" s="27">
        <v>0</v>
      </c>
      <c r="Z11" s="33">
        <v>0</v>
      </c>
      <c r="AA11" s="3">
        <v>0</v>
      </c>
      <c r="AB11" s="3">
        <v>0</v>
      </c>
      <c r="AC11" s="3">
        <v>508.95</v>
      </c>
      <c r="AD11" s="3">
        <v>168.78</v>
      </c>
      <c r="AE11" s="3">
        <v>100.05</v>
      </c>
      <c r="AF11" s="3">
        <v>200.1</v>
      </c>
      <c r="AG11" s="3">
        <v>75.69</v>
      </c>
      <c r="AH11" s="3">
        <v>361.92</v>
      </c>
      <c r="AI11" s="3">
        <v>224.46</v>
      </c>
      <c r="AJ11" s="3">
        <v>313.2</v>
      </c>
      <c r="AK11" s="3">
        <v>258.39</v>
      </c>
      <c r="AL11" s="3">
        <v>135.72</v>
      </c>
      <c r="AM11" s="3">
        <v>240.12</v>
      </c>
      <c r="AN11" s="3">
        <v>2007.96</v>
      </c>
      <c r="AO11" s="3">
        <v>0</v>
      </c>
      <c r="AP11" s="3">
        <v>654.24</v>
      </c>
      <c r="AQ11" s="3">
        <v>284.49</v>
      </c>
      <c r="AR11" s="3">
        <v>188.79</v>
      </c>
      <c r="AS11" s="3">
        <v>149.63999999999999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0.08</v>
      </c>
      <c r="BB11" s="3">
        <v>0</v>
      </c>
      <c r="BC11" s="3">
        <v>0.01</v>
      </c>
      <c r="BD11" s="3">
        <v>0</v>
      </c>
      <c r="BE11" s="3">
        <v>0</v>
      </c>
      <c r="BF11" s="3">
        <v>0</v>
      </c>
      <c r="BG11" s="3">
        <v>0</v>
      </c>
      <c r="BH11" s="3">
        <v>0.01</v>
      </c>
      <c r="BI11" s="3">
        <v>7.0000000000000007E-2</v>
      </c>
      <c r="BJ11" s="3">
        <v>0</v>
      </c>
      <c r="BK11" s="3">
        <v>0</v>
      </c>
      <c r="BL11" s="3">
        <v>0.28000000000000003</v>
      </c>
      <c r="BM11" s="3">
        <v>0.01</v>
      </c>
      <c r="BN11" s="3">
        <v>0</v>
      </c>
      <c r="BO11" s="3">
        <v>0</v>
      </c>
      <c r="BP11" s="3">
        <v>0</v>
      </c>
      <c r="BQ11" s="3">
        <v>0</v>
      </c>
      <c r="BR11" s="3">
        <v>39.1</v>
      </c>
      <c r="BT11" s="3">
        <v>0</v>
      </c>
      <c r="BV11" s="3">
        <v>0</v>
      </c>
      <c r="BW11" s="3">
        <v>0</v>
      </c>
      <c r="BX11" s="3">
        <v>0</v>
      </c>
      <c r="BY11" s="3">
        <v>0</v>
      </c>
      <c r="BZ11" s="3">
        <v>0</v>
      </c>
      <c r="CA11" s="3">
        <v>0</v>
      </c>
      <c r="CB11" s="3">
        <v>0</v>
      </c>
      <c r="CC11" s="3">
        <v>0</v>
      </c>
      <c r="CD11" s="3">
        <v>0</v>
      </c>
      <c r="CE11" s="3">
        <v>0</v>
      </c>
      <c r="CF11" s="3">
        <v>0</v>
      </c>
    </row>
    <row r="12" spans="1:84" s="4" customFormat="1" ht="15" x14ac:dyDescent="0.25">
      <c r="A12" s="4" t="str">
        <f>"16/10"</f>
        <v>16/10</v>
      </c>
      <c r="B12" s="20" t="s">
        <v>77</v>
      </c>
      <c r="C12" s="18" t="str">
        <f>"200"</f>
        <v>200</v>
      </c>
      <c r="D12" s="19">
        <v>1.55</v>
      </c>
      <c r="E12" s="19">
        <v>1.45</v>
      </c>
      <c r="F12" s="19">
        <v>1.45</v>
      </c>
      <c r="G12" s="19">
        <v>0.05</v>
      </c>
      <c r="H12" s="19">
        <v>11.26</v>
      </c>
      <c r="I12" s="19">
        <v>62.40558</v>
      </c>
      <c r="J12" s="27">
        <v>1</v>
      </c>
      <c r="K12" s="27">
        <v>0</v>
      </c>
      <c r="L12" s="27">
        <v>0</v>
      </c>
      <c r="M12" s="27">
        <v>0</v>
      </c>
      <c r="N12" s="27">
        <v>11.26</v>
      </c>
      <c r="O12" s="27">
        <v>0</v>
      </c>
      <c r="P12" s="27">
        <v>0.1</v>
      </c>
      <c r="Q12" s="27">
        <v>0</v>
      </c>
      <c r="R12" s="27">
        <v>0</v>
      </c>
      <c r="S12" s="27">
        <v>0.05</v>
      </c>
      <c r="T12" s="27">
        <v>0.42</v>
      </c>
      <c r="U12" s="27">
        <v>25.1</v>
      </c>
      <c r="V12" s="31">
        <v>64.5</v>
      </c>
      <c r="W12" s="27">
        <v>0.06</v>
      </c>
      <c r="X12" s="27">
        <v>0.04</v>
      </c>
      <c r="Y12" s="27">
        <v>0.26</v>
      </c>
      <c r="Z12" s="3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4">
        <v>0</v>
      </c>
      <c r="BD12" s="4">
        <v>0</v>
      </c>
      <c r="BE12" s="4">
        <v>0</v>
      </c>
      <c r="BF12" s="4">
        <v>0</v>
      </c>
      <c r="BG12" s="4">
        <v>0</v>
      </c>
      <c r="BH12" s="4">
        <v>0</v>
      </c>
      <c r="BI12" s="4">
        <v>0</v>
      </c>
      <c r="BJ12" s="4">
        <v>0</v>
      </c>
      <c r="BK12" s="4">
        <v>0</v>
      </c>
      <c r="BL12" s="4">
        <v>0</v>
      </c>
      <c r="BM12" s="4">
        <v>0</v>
      </c>
      <c r="BN12" s="4">
        <v>0</v>
      </c>
      <c r="BO12" s="4">
        <v>0</v>
      </c>
      <c r="BP12" s="4">
        <v>0</v>
      </c>
      <c r="BQ12" s="4">
        <v>0</v>
      </c>
      <c r="BR12" s="4">
        <v>194.3</v>
      </c>
      <c r="BT12" s="4">
        <v>6.67</v>
      </c>
      <c r="BV12" s="4">
        <v>0</v>
      </c>
      <c r="BW12" s="4">
        <v>0</v>
      </c>
      <c r="BX12" s="4">
        <v>0</v>
      </c>
      <c r="BY12" s="4">
        <v>0</v>
      </c>
      <c r="BZ12" s="4">
        <v>0</v>
      </c>
      <c r="CA12" s="4">
        <v>0</v>
      </c>
      <c r="CB12" s="4">
        <v>0</v>
      </c>
      <c r="CC12" s="4">
        <v>0</v>
      </c>
      <c r="CD12" s="4">
        <v>0</v>
      </c>
      <c r="CE12" s="4">
        <v>10</v>
      </c>
      <c r="CF12" s="4">
        <v>0</v>
      </c>
    </row>
    <row r="13" spans="1:84" s="5" customFormat="1" ht="14.25" x14ac:dyDescent="0.2">
      <c r="A13" s="6"/>
      <c r="B13" s="21" t="s">
        <v>78</v>
      </c>
      <c r="C13" s="22">
        <f>C12+C11+C10+C9+C8+C7</f>
        <v>630</v>
      </c>
      <c r="D13" s="23">
        <v>28.55</v>
      </c>
      <c r="E13" s="23">
        <v>27.72</v>
      </c>
      <c r="F13" s="23">
        <v>25.49</v>
      </c>
      <c r="G13" s="23">
        <v>1.21</v>
      </c>
      <c r="H13" s="23">
        <v>104.44</v>
      </c>
      <c r="I13" s="23">
        <v>772.67</v>
      </c>
      <c r="J13" s="28">
        <v>18</v>
      </c>
      <c r="K13" s="28">
        <v>0.31</v>
      </c>
      <c r="L13" s="28">
        <v>3.06</v>
      </c>
      <c r="M13" s="28">
        <v>0</v>
      </c>
      <c r="N13" s="28">
        <v>25.67</v>
      </c>
      <c r="O13" s="28">
        <v>78.77</v>
      </c>
      <c r="P13" s="28">
        <v>1.67</v>
      </c>
      <c r="Q13" s="28">
        <v>0</v>
      </c>
      <c r="R13" s="28">
        <v>0</v>
      </c>
      <c r="S13" s="28">
        <v>1.75</v>
      </c>
      <c r="T13" s="28">
        <v>6.12</v>
      </c>
      <c r="U13" s="28">
        <v>433.93</v>
      </c>
      <c r="V13" s="32">
        <v>373.24</v>
      </c>
      <c r="W13" s="28">
        <v>0.56000000000000005</v>
      </c>
      <c r="X13" s="28">
        <v>1.21</v>
      </c>
      <c r="Y13" s="28">
        <v>1.42</v>
      </c>
      <c r="Z13" s="5">
        <v>0</v>
      </c>
      <c r="AA13" s="5">
        <v>4.2</v>
      </c>
      <c r="AB13" s="5">
        <v>4.0999999999999996</v>
      </c>
      <c r="AC13" s="5">
        <v>1270.9100000000001</v>
      </c>
      <c r="AD13" s="5">
        <v>613.28</v>
      </c>
      <c r="AE13" s="5">
        <v>289.60000000000002</v>
      </c>
      <c r="AF13" s="5">
        <v>509.43</v>
      </c>
      <c r="AG13" s="5">
        <v>268.62</v>
      </c>
      <c r="AH13" s="5">
        <v>809.65</v>
      </c>
      <c r="AI13" s="5">
        <v>564.80999999999995</v>
      </c>
      <c r="AJ13" s="5">
        <v>730.54</v>
      </c>
      <c r="AK13" s="5">
        <v>832.47</v>
      </c>
      <c r="AL13" s="5">
        <v>360.47</v>
      </c>
      <c r="AM13" s="5">
        <v>495.91</v>
      </c>
      <c r="AN13" s="5">
        <v>3625.74</v>
      </c>
      <c r="AO13" s="5">
        <v>1.28</v>
      </c>
      <c r="AP13" s="5">
        <v>1362.02</v>
      </c>
      <c r="AQ13" s="5">
        <v>705.11</v>
      </c>
      <c r="AR13" s="5">
        <v>608.91</v>
      </c>
      <c r="AS13" s="5">
        <v>258.44</v>
      </c>
      <c r="AT13" s="5">
        <v>0.37</v>
      </c>
      <c r="AU13" s="5">
        <v>0.19</v>
      </c>
      <c r="AV13" s="5">
        <v>0.17</v>
      </c>
      <c r="AW13" s="5">
        <v>0.42</v>
      </c>
      <c r="AX13" s="5">
        <v>0.49</v>
      </c>
      <c r="AY13" s="5">
        <v>1.78</v>
      </c>
      <c r="AZ13" s="5">
        <v>0.08</v>
      </c>
      <c r="BA13" s="5">
        <v>4.58</v>
      </c>
      <c r="BB13" s="5">
        <v>0.02</v>
      </c>
      <c r="BC13" s="5">
        <v>1.28</v>
      </c>
      <c r="BD13" s="5">
        <v>0.02</v>
      </c>
      <c r="BE13" s="5">
        <v>0</v>
      </c>
      <c r="BF13" s="5">
        <v>0</v>
      </c>
      <c r="BG13" s="5">
        <v>0.21</v>
      </c>
      <c r="BH13" s="5">
        <v>0.46</v>
      </c>
      <c r="BI13" s="5">
        <v>3.73</v>
      </c>
      <c r="BJ13" s="5">
        <v>0</v>
      </c>
      <c r="BK13" s="5">
        <v>0</v>
      </c>
      <c r="BL13" s="5">
        <v>0.64</v>
      </c>
      <c r="BM13" s="5">
        <v>0.03</v>
      </c>
      <c r="BN13" s="5">
        <v>0</v>
      </c>
      <c r="BO13" s="5">
        <v>0</v>
      </c>
      <c r="BP13" s="5">
        <v>0</v>
      </c>
      <c r="BQ13" s="5">
        <v>0</v>
      </c>
      <c r="BR13" s="5">
        <v>607.46</v>
      </c>
      <c r="BS13" s="5" t="e">
        <f>$I$13/#REF!*100</f>
        <v>#REF!</v>
      </c>
      <c r="BT13" s="5">
        <v>178.87</v>
      </c>
      <c r="BV13" s="5">
        <v>0</v>
      </c>
      <c r="BW13" s="5">
        <v>0</v>
      </c>
      <c r="BX13" s="5">
        <v>0</v>
      </c>
      <c r="BY13" s="5">
        <v>0</v>
      </c>
      <c r="BZ13" s="5">
        <v>0</v>
      </c>
      <c r="CA13" s="5">
        <v>0</v>
      </c>
      <c r="CB13" s="5">
        <v>0</v>
      </c>
      <c r="CC13" s="5">
        <v>0</v>
      </c>
      <c r="CD13" s="5">
        <v>0</v>
      </c>
      <c r="CE13" s="5">
        <v>15</v>
      </c>
      <c r="CF13" s="5">
        <v>0.8</v>
      </c>
    </row>
    <row r="14" spans="1:84" s="2" customFormat="1" ht="15" x14ac:dyDescent="0.25">
      <c r="A14" s="4"/>
      <c r="B14" s="58" t="s">
        <v>79</v>
      </c>
      <c r="C14" s="18"/>
      <c r="D14" s="19"/>
      <c r="E14" s="19"/>
      <c r="F14" s="19"/>
      <c r="G14" s="19"/>
      <c r="H14" s="19"/>
      <c r="I14" s="19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31"/>
      <c r="W14" s="27"/>
      <c r="X14" s="27"/>
      <c r="Y14" s="27"/>
    </row>
    <row r="15" spans="1:84" s="4" customFormat="1" x14ac:dyDescent="0.25">
      <c r="A15" s="4" t="str">
        <f>"-"</f>
        <v>-</v>
      </c>
      <c r="B15" s="57" t="s">
        <v>80</v>
      </c>
      <c r="C15" s="18" t="str">
        <f>"200"</f>
        <v>200</v>
      </c>
      <c r="D15" s="19">
        <v>1</v>
      </c>
      <c r="E15" s="19">
        <v>0</v>
      </c>
      <c r="F15" s="19">
        <v>0.2</v>
      </c>
      <c r="G15" s="19">
        <v>0</v>
      </c>
      <c r="H15" s="19">
        <v>20.2</v>
      </c>
      <c r="I15" s="19">
        <v>86.48</v>
      </c>
      <c r="J15" s="27">
        <v>0</v>
      </c>
      <c r="K15" s="27">
        <v>0</v>
      </c>
      <c r="L15" s="27">
        <v>0</v>
      </c>
      <c r="M15" s="27">
        <v>0</v>
      </c>
      <c r="N15" s="27">
        <v>19.8</v>
      </c>
      <c r="O15" s="27">
        <v>0.4</v>
      </c>
      <c r="P15" s="27">
        <v>0.4</v>
      </c>
      <c r="Q15" s="27">
        <v>0</v>
      </c>
      <c r="R15" s="27">
        <v>0</v>
      </c>
      <c r="S15" s="27">
        <v>1</v>
      </c>
      <c r="T15" s="27">
        <v>0.6</v>
      </c>
      <c r="U15" s="27">
        <v>12</v>
      </c>
      <c r="V15" s="31">
        <v>240</v>
      </c>
      <c r="W15" s="27">
        <v>0.02</v>
      </c>
      <c r="X15" s="27">
        <v>0.2</v>
      </c>
      <c r="Y15" s="27">
        <v>4</v>
      </c>
      <c r="Z15" s="34">
        <v>0.4</v>
      </c>
      <c r="AA15" s="4">
        <v>0</v>
      </c>
      <c r="AB15" s="4">
        <v>0</v>
      </c>
      <c r="AC15" s="4">
        <v>28</v>
      </c>
      <c r="AD15" s="4">
        <v>28</v>
      </c>
      <c r="AE15" s="4">
        <v>4</v>
      </c>
      <c r="AF15" s="4">
        <v>16</v>
      </c>
      <c r="AG15" s="4">
        <v>4</v>
      </c>
      <c r="AH15" s="4">
        <v>14</v>
      </c>
      <c r="AI15" s="4">
        <v>26</v>
      </c>
      <c r="AJ15" s="4">
        <v>16</v>
      </c>
      <c r="AK15" s="4">
        <v>116</v>
      </c>
      <c r="AL15" s="4">
        <v>10</v>
      </c>
      <c r="AM15" s="4">
        <v>22</v>
      </c>
      <c r="AN15" s="4">
        <v>64</v>
      </c>
      <c r="AO15" s="4">
        <v>0</v>
      </c>
      <c r="AP15" s="4">
        <v>20</v>
      </c>
      <c r="AQ15" s="4">
        <v>24</v>
      </c>
      <c r="AR15" s="4">
        <v>10</v>
      </c>
      <c r="AS15" s="4">
        <v>8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4">
        <v>0</v>
      </c>
      <c r="AZ15" s="4">
        <v>0</v>
      </c>
      <c r="BA15" s="4">
        <v>0</v>
      </c>
      <c r="BB15" s="4">
        <v>0</v>
      </c>
      <c r="BC15" s="4">
        <v>0</v>
      </c>
      <c r="BD15" s="4">
        <v>0</v>
      </c>
      <c r="BE15" s="4">
        <v>0</v>
      </c>
      <c r="BF15" s="4">
        <v>0</v>
      </c>
      <c r="BG15" s="4">
        <v>0</v>
      </c>
      <c r="BH15" s="4">
        <v>0</v>
      </c>
      <c r="BI15" s="4">
        <v>0</v>
      </c>
      <c r="BJ15" s="4">
        <v>0</v>
      </c>
      <c r="BK15" s="4">
        <v>0</v>
      </c>
      <c r="BL15" s="4">
        <v>0</v>
      </c>
      <c r="BM15" s="4">
        <v>0</v>
      </c>
      <c r="BN15" s="4">
        <v>0</v>
      </c>
      <c r="BO15" s="4">
        <v>0</v>
      </c>
      <c r="BP15" s="4">
        <v>0</v>
      </c>
      <c r="BQ15" s="4">
        <v>0</v>
      </c>
      <c r="BR15" s="4">
        <v>176.2</v>
      </c>
      <c r="BT15" s="4">
        <v>0</v>
      </c>
      <c r="BV15" s="4">
        <v>0</v>
      </c>
      <c r="BW15" s="4">
        <v>0</v>
      </c>
      <c r="BX15" s="4">
        <v>0</v>
      </c>
      <c r="BY15" s="4">
        <v>0</v>
      </c>
      <c r="BZ15" s="4">
        <v>0</v>
      </c>
      <c r="CA15" s="4">
        <v>0</v>
      </c>
      <c r="CB15" s="4">
        <v>0</v>
      </c>
      <c r="CC15" s="4">
        <v>0</v>
      </c>
      <c r="CD15" s="4">
        <v>0</v>
      </c>
      <c r="CE15" s="4">
        <v>0</v>
      </c>
      <c r="CF15" s="4">
        <v>0</v>
      </c>
    </row>
    <row r="16" spans="1:84" s="5" customFormat="1" ht="14.25" x14ac:dyDescent="0.2">
      <c r="A16" s="6"/>
      <c r="B16" s="21" t="s">
        <v>81</v>
      </c>
      <c r="C16" s="22" t="str">
        <f>C15</f>
        <v>200</v>
      </c>
      <c r="D16" s="23">
        <v>1</v>
      </c>
      <c r="E16" s="23">
        <v>0</v>
      </c>
      <c r="F16" s="23">
        <v>0.2</v>
      </c>
      <c r="G16" s="23">
        <v>0</v>
      </c>
      <c r="H16" s="23">
        <v>20.2</v>
      </c>
      <c r="I16" s="23">
        <v>86.48</v>
      </c>
      <c r="J16" s="28">
        <v>0</v>
      </c>
      <c r="K16" s="28">
        <v>0</v>
      </c>
      <c r="L16" s="28">
        <v>0</v>
      </c>
      <c r="M16" s="28">
        <v>0</v>
      </c>
      <c r="N16" s="28">
        <v>19.8</v>
      </c>
      <c r="O16" s="28">
        <v>0.4</v>
      </c>
      <c r="P16" s="28">
        <v>0.4</v>
      </c>
      <c r="Q16" s="28">
        <v>0</v>
      </c>
      <c r="R16" s="28">
        <v>0</v>
      </c>
      <c r="S16" s="28">
        <v>1</v>
      </c>
      <c r="T16" s="28">
        <v>0.6</v>
      </c>
      <c r="U16" s="28">
        <v>12</v>
      </c>
      <c r="V16" s="32">
        <v>240</v>
      </c>
      <c r="W16" s="28">
        <v>0.02</v>
      </c>
      <c r="X16" s="28">
        <v>0.2</v>
      </c>
      <c r="Y16" s="28">
        <v>4</v>
      </c>
      <c r="Z16" s="5">
        <v>0.4</v>
      </c>
      <c r="AA16" s="5">
        <v>0</v>
      </c>
      <c r="AB16" s="5">
        <v>0</v>
      </c>
      <c r="AC16" s="5">
        <v>28</v>
      </c>
      <c r="AD16" s="5">
        <v>28</v>
      </c>
      <c r="AE16" s="5">
        <v>4</v>
      </c>
      <c r="AF16" s="5">
        <v>16</v>
      </c>
      <c r="AG16" s="5">
        <v>4</v>
      </c>
      <c r="AH16" s="5">
        <v>14</v>
      </c>
      <c r="AI16" s="5">
        <v>26</v>
      </c>
      <c r="AJ16" s="5">
        <v>16</v>
      </c>
      <c r="AK16" s="5">
        <v>116</v>
      </c>
      <c r="AL16" s="5">
        <v>10</v>
      </c>
      <c r="AM16" s="5">
        <v>22</v>
      </c>
      <c r="AN16" s="5">
        <v>64</v>
      </c>
      <c r="AO16" s="5">
        <v>0</v>
      </c>
      <c r="AP16" s="5">
        <v>20</v>
      </c>
      <c r="AQ16" s="5">
        <v>24</v>
      </c>
      <c r="AR16" s="5">
        <v>10</v>
      </c>
      <c r="AS16" s="5">
        <v>8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5">
        <v>0</v>
      </c>
      <c r="BD16" s="5">
        <v>0</v>
      </c>
      <c r="BE16" s="5">
        <v>0</v>
      </c>
      <c r="BF16" s="5">
        <v>0</v>
      </c>
      <c r="BG16" s="5">
        <v>0</v>
      </c>
      <c r="BH16" s="5">
        <v>0</v>
      </c>
      <c r="BI16" s="5">
        <v>0</v>
      </c>
      <c r="BJ16" s="5">
        <v>0</v>
      </c>
      <c r="BK16" s="5">
        <v>0</v>
      </c>
      <c r="BL16" s="5">
        <v>0</v>
      </c>
      <c r="BM16" s="5">
        <v>0</v>
      </c>
      <c r="BN16" s="5">
        <v>0</v>
      </c>
      <c r="BO16" s="5">
        <v>0</v>
      </c>
      <c r="BP16" s="5">
        <v>0</v>
      </c>
      <c r="BQ16" s="5">
        <v>0</v>
      </c>
      <c r="BR16" s="5">
        <v>176.2</v>
      </c>
      <c r="BS16" s="5" t="e">
        <f>$I$16/#REF!*100</f>
        <v>#REF!</v>
      </c>
      <c r="BT16" s="5">
        <v>0</v>
      </c>
      <c r="BV16" s="5">
        <v>0</v>
      </c>
      <c r="BW16" s="5">
        <v>0</v>
      </c>
      <c r="BX16" s="5">
        <v>0</v>
      </c>
      <c r="BY16" s="5">
        <v>0</v>
      </c>
      <c r="BZ16" s="5">
        <v>0</v>
      </c>
      <c r="CA16" s="5">
        <v>0</v>
      </c>
      <c r="CB16" s="5">
        <v>0</v>
      </c>
      <c r="CC16" s="5">
        <v>0</v>
      </c>
      <c r="CD16" s="5">
        <v>0</v>
      </c>
      <c r="CE16" s="5">
        <v>0</v>
      </c>
      <c r="CF16" s="5">
        <v>0</v>
      </c>
    </row>
    <row r="17" spans="1:84" s="2" customFormat="1" x14ac:dyDescent="0.25">
      <c r="A17" s="4"/>
      <c r="B17" s="57" t="s">
        <v>82</v>
      </c>
      <c r="C17" s="18"/>
      <c r="D17" s="19"/>
      <c r="E17" s="19"/>
      <c r="F17" s="19"/>
      <c r="G17" s="19"/>
      <c r="H17" s="19"/>
      <c r="I17" s="19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31"/>
      <c r="W17" s="27"/>
      <c r="X17" s="27"/>
      <c r="Y17" s="27"/>
    </row>
    <row r="18" spans="1:84" s="3" customFormat="1" ht="15" x14ac:dyDescent="0.25">
      <c r="A18" s="4" t="str">
        <f>"46/1"</f>
        <v>46/1</v>
      </c>
      <c r="B18" s="20" t="s">
        <v>83</v>
      </c>
      <c r="C18" s="18" t="str">
        <f>"100"</f>
        <v>100</v>
      </c>
      <c r="D18" s="19">
        <v>1.65</v>
      </c>
      <c r="E18" s="19">
        <v>0</v>
      </c>
      <c r="F18" s="19">
        <v>7.93</v>
      </c>
      <c r="G18" s="19">
        <v>7.93</v>
      </c>
      <c r="H18" s="19">
        <v>4.84</v>
      </c>
      <c r="I18" s="19">
        <v>103.0275568</v>
      </c>
      <c r="J18" s="27">
        <v>1</v>
      </c>
      <c r="K18" s="27">
        <v>5.2</v>
      </c>
      <c r="L18" s="27">
        <v>1</v>
      </c>
      <c r="M18" s="27">
        <v>0</v>
      </c>
      <c r="N18" s="27">
        <v>4.41</v>
      </c>
      <c r="O18" s="27">
        <v>0.43</v>
      </c>
      <c r="P18" s="27">
        <v>2.16</v>
      </c>
      <c r="Q18" s="27">
        <v>0</v>
      </c>
      <c r="R18" s="27">
        <v>0</v>
      </c>
      <c r="S18" s="27">
        <v>0.73</v>
      </c>
      <c r="T18" s="27">
        <v>0.67</v>
      </c>
      <c r="U18" s="27">
        <v>0</v>
      </c>
      <c r="V18" s="31">
        <v>219.57</v>
      </c>
      <c r="W18" s="27">
        <v>0.06</v>
      </c>
      <c r="X18" s="27">
        <v>0.76</v>
      </c>
      <c r="Y18" s="27">
        <v>66.44</v>
      </c>
      <c r="Z18" s="33">
        <v>0</v>
      </c>
      <c r="AA18" s="3">
        <v>0</v>
      </c>
      <c r="AB18" s="3">
        <v>0</v>
      </c>
      <c r="AC18" s="3">
        <v>42.86</v>
      </c>
      <c r="AD18" s="3">
        <v>44.39</v>
      </c>
      <c r="AE18" s="3">
        <v>12.08</v>
      </c>
      <c r="AF18" s="3">
        <v>31.93</v>
      </c>
      <c r="AG18" s="3">
        <v>7.02</v>
      </c>
      <c r="AH18" s="3">
        <v>36.520000000000003</v>
      </c>
      <c r="AI18" s="3">
        <v>34.979999999999997</v>
      </c>
      <c r="AJ18" s="3">
        <v>44.3</v>
      </c>
      <c r="AK18" s="3">
        <v>87.53</v>
      </c>
      <c r="AL18" s="3">
        <v>16.02</v>
      </c>
      <c r="AM18" s="3">
        <v>22.74</v>
      </c>
      <c r="AN18" s="3">
        <v>142.81</v>
      </c>
      <c r="AO18" s="3">
        <v>0</v>
      </c>
      <c r="AP18" s="3">
        <v>27.6</v>
      </c>
      <c r="AQ18" s="3">
        <v>28.04</v>
      </c>
      <c r="AR18" s="3">
        <v>28.63</v>
      </c>
      <c r="AS18" s="3">
        <v>11.53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0.49</v>
      </c>
      <c r="BB18" s="3">
        <v>0</v>
      </c>
      <c r="BC18" s="3">
        <v>0.32</v>
      </c>
      <c r="BD18" s="3">
        <v>0.02</v>
      </c>
      <c r="BE18" s="3">
        <v>0.05</v>
      </c>
      <c r="BF18" s="3">
        <v>0</v>
      </c>
      <c r="BG18" s="3">
        <v>0</v>
      </c>
      <c r="BH18" s="3">
        <v>0</v>
      </c>
      <c r="BI18" s="3">
        <v>1.86</v>
      </c>
      <c r="BJ18" s="3">
        <v>0</v>
      </c>
      <c r="BK18" s="3">
        <v>0</v>
      </c>
      <c r="BL18" s="3">
        <v>4.63</v>
      </c>
      <c r="BM18" s="3">
        <v>0</v>
      </c>
      <c r="BN18" s="3">
        <v>0</v>
      </c>
      <c r="BO18" s="3">
        <v>0</v>
      </c>
      <c r="BP18" s="3">
        <v>0</v>
      </c>
      <c r="BQ18" s="3">
        <v>0</v>
      </c>
      <c r="BR18" s="3">
        <v>84.03</v>
      </c>
      <c r="BT18" s="3">
        <v>357.53</v>
      </c>
      <c r="BV18" s="3">
        <v>0</v>
      </c>
      <c r="BW18" s="3">
        <v>0</v>
      </c>
      <c r="BX18" s="3">
        <v>0</v>
      </c>
      <c r="BY18" s="3">
        <v>0</v>
      </c>
      <c r="BZ18" s="3">
        <v>0</v>
      </c>
      <c r="CA18" s="3">
        <v>0</v>
      </c>
      <c r="CB18" s="3">
        <v>0</v>
      </c>
      <c r="CC18" s="3">
        <v>0</v>
      </c>
      <c r="CD18" s="3">
        <v>0</v>
      </c>
      <c r="CE18" s="3">
        <v>0</v>
      </c>
      <c r="CF18" s="3">
        <v>0</v>
      </c>
    </row>
    <row r="19" spans="1:84" s="3" customFormat="1" ht="15" x14ac:dyDescent="0.25">
      <c r="A19" s="4" t="str">
        <f>"40/2"</f>
        <v>40/2</v>
      </c>
      <c r="B19" s="20" t="s">
        <v>84</v>
      </c>
      <c r="C19" s="18" t="str">
        <f>"300"</f>
        <v>300</v>
      </c>
      <c r="D19" s="19">
        <v>4.32</v>
      </c>
      <c r="E19" s="19">
        <v>0.77</v>
      </c>
      <c r="F19" s="19">
        <v>4.26</v>
      </c>
      <c r="G19" s="19">
        <v>4.1500000000000004</v>
      </c>
      <c r="H19" s="19">
        <v>19.12</v>
      </c>
      <c r="I19" s="19">
        <v>136.69522432971399</v>
      </c>
      <c r="J19" s="27">
        <v>0.66</v>
      </c>
      <c r="K19" s="27">
        <v>2.34</v>
      </c>
      <c r="L19" s="27">
        <v>0.66</v>
      </c>
      <c r="M19" s="27">
        <v>0</v>
      </c>
      <c r="N19" s="27">
        <v>2.67</v>
      </c>
      <c r="O19" s="27">
        <v>16.45</v>
      </c>
      <c r="P19" s="27">
        <v>1.66</v>
      </c>
      <c r="Q19" s="27">
        <v>0</v>
      </c>
      <c r="R19" s="27">
        <v>0</v>
      </c>
      <c r="S19" s="27">
        <v>0.08</v>
      </c>
      <c r="T19" s="27">
        <v>6.84</v>
      </c>
      <c r="U19" s="27">
        <v>893.35</v>
      </c>
      <c r="V19" s="31">
        <v>68.260000000000005</v>
      </c>
      <c r="W19" s="27">
        <v>0.02</v>
      </c>
      <c r="X19" s="27">
        <v>0.49</v>
      </c>
      <c r="Y19" s="27">
        <v>0.68</v>
      </c>
      <c r="Z19" s="33">
        <v>0</v>
      </c>
      <c r="AA19" s="3">
        <v>0</v>
      </c>
      <c r="AB19" s="3">
        <v>0</v>
      </c>
      <c r="AC19" s="3">
        <v>100.4</v>
      </c>
      <c r="AD19" s="3">
        <v>35.89</v>
      </c>
      <c r="AE19" s="3">
        <v>19.2</v>
      </c>
      <c r="AF19" s="3">
        <v>41.53</v>
      </c>
      <c r="AG19" s="3">
        <v>12.92</v>
      </c>
      <c r="AH19" s="3">
        <v>62.98</v>
      </c>
      <c r="AI19" s="3">
        <v>46.86</v>
      </c>
      <c r="AJ19" s="3">
        <v>53.37</v>
      </c>
      <c r="AK19" s="3">
        <v>65.06</v>
      </c>
      <c r="AL19" s="3">
        <v>25.5</v>
      </c>
      <c r="AM19" s="3">
        <v>45.55</v>
      </c>
      <c r="AN19" s="3">
        <v>395.62</v>
      </c>
      <c r="AO19" s="3">
        <v>3.35</v>
      </c>
      <c r="AP19" s="3">
        <v>116.44</v>
      </c>
      <c r="AQ19" s="3">
        <v>63.45</v>
      </c>
      <c r="AR19" s="3">
        <v>31.99</v>
      </c>
      <c r="AS19" s="3">
        <v>25.1</v>
      </c>
      <c r="AT19" s="3">
        <v>0.02</v>
      </c>
      <c r="AU19" s="3">
        <v>0.01</v>
      </c>
      <c r="AV19" s="3">
        <v>0.01</v>
      </c>
      <c r="AW19" s="3">
        <v>0.01</v>
      </c>
      <c r="AX19" s="3">
        <v>0.01</v>
      </c>
      <c r="AY19" s="3">
        <v>0.08</v>
      </c>
      <c r="AZ19" s="3">
        <v>0.01</v>
      </c>
      <c r="BA19" s="3">
        <v>0.32</v>
      </c>
      <c r="BB19" s="3">
        <v>0</v>
      </c>
      <c r="BC19" s="3">
        <v>0.19</v>
      </c>
      <c r="BD19" s="3">
        <v>0.01</v>
      </c>
      <c r="BE19" s="3">
        <v>0.02</v>
      </c>
      <c r="BF19" s="3">
        <v>0</v>
      </c>
      <c r="BG19" s="3">
        <v>0.01</v>
      </c>
      <c r="BH19" s="3">
        <v>0.02</v>
      </c>
      <c r="BI19" s="3">
        <v>0.88</v>
      </c>
      <c r="BJ19" s="3">
        <v>0</v>
      </c>
      <c r="BK19" s="3">
        <v>0</v>
      </c>
      <c r="BL19" s="3">
        <v>2.19</v>
      </c>
      <c r="BM19" s="3">
        <v>0.01</v>
      </c>
      <c r="BN19" s="3">
        <v>0.01</v>
      </c>
      <c r="BO19" s="3">
        <v>0</v>
      </c>
      <c r="BP19" s="3">
        <v>0</v>
      </c>
      <c r="BQ19" s="3">
        <v>0</v>
      </c>
      <c r="BR19" s="3">
        <v>384.16</v>
      </c>
      <c r="BT19" s="3">
        <v>307.76</v>
      </c>
      <c r="BV19" s="3">
        <v>0</v>
      </c>
      <c r="BW19" s="3">
        <v>0</v>
      </c>
      <c r="BX19" s="3">
        <v>0</v>
      </c>
      <c r="BY19" s="3">
        <v>0</v>
      </c>
      <c r="BZ19" s="3">
        <v>0</v>
      </c>
      <c r="CA19" s="3">
        <v>0</v>
      </c>
      <c r="CB19" s="3">
        <v>0</v>
      </c>
      <c r="CC19" s="3">
        <v>0</v>
      </c>
      <c r="CD19" s="3">
        <v>0</v>
      </c>
      <c r="CE19" s="3">
        <v>0</v>
      </c>
      <c r="CF19" s="3">
        <v>5.83</v>
      </c>
    </row>
    <row r="20" spans="1:84" s="3" customFormat="1" ht="15" x14ac:dyDescent="0.25">
      <c r="A20" s="4" t="str">
        <f>"14/8"</f>
        <v>14/8</v>
      </c>
      <c r="B20" s="20" t="s">
        <v>85</v>
      </c>
      <c r="C20" s="18" t="str">
        <f>"100"</f>
        <v>100</v>
      </c>
      <c r="D20" s="19">
        <v>14.22</v>
      </c>
      <c r="E20" s="19">
        <v>13.99</v>
      </c>
      <c r="F20" s="19">
        <v>13.87</v>
      </c>
      <c r="G20" s="19">
        <v>0.14000000000000001</v>
      </c>
      <c r="H20" s="19">
        <v>6.43</v>
      </c>
      <c r="I20" s="19">
        <v>208.21297999999999</v>
      </c>
      <c r="J20" s="27">
        <v>7.71</v>
      </c>
      <c r="K20" s="27">
        <v>0.11</v>
      </c>
      <c r="L20" s="27">
        <v>0</v>
      </c>
      <c r="M20" s="27">
        <v>0</v>
      </c>
      <c r="N20" s="27">
        <v>0.21</v>
      </c>
      <c r="O20" s="27">
        <v>6.22</v>
      </c>
      <c r="P20" s="27">
        <v>0.03</v>
      </c>
      <c r="Q20" s="27">
        <v>0</v>
      </c>
      <c r="R20" s="27">
        <v>0</v>
      </c>
      <c r="S20" s="27">
        <v>0.05</v>
      </c>
      <c r="T20" s="27">
        <v>2.0099999999999998</v>
      </c>
      <c r="U20" s="27">
        <v>493.3</v>
      </c>
      <c r="V20" s="31">
        <v>234.12</v>
      </c>
      <c r="W20" s="27">
        <v>0.1</v>
      </c>
      <c r="X20" s="27">
        <v>3.02</v>
      </c>
      <c r="Y20" s="27">
        <v>0</v>
      </c>
      <c r="Z20" s="33">
        <v>0</v>
      </c>
      <c r="AA20" s="3">
        <v>0</v>
      </c>
      <c r="AB20" s="3">
        <v>0</v>
      </c>
      <c r="AC20" s="3">
        <v>1128.18</v>
      </c>
      <c r="AD20" s="3">
        <v>1149.8499999999999</v>
      </c>
      <c r="AE20" s="3">
        <v>330.76</v>
      </c>
      <c r="AF20" s="3">
        <v>600.83000000000004</v>
      </c>
      <c r="AG20" s="3">
        <v>162.36000000000001</v>
      </c>
      <c r="AH20" s="3">
        <v>621.16999999999996</v>
      </c>
      <c r="AI20" s="3">
        <v>803.82</v>
      </c>
      <c r="AJ20" s="3">
        <v>787.37</v>
      </c>
      <c r="AK20" s="3">
        <v>1293.6600000000001</v>
      </c>
      <c r="AL20" s="3">
        <v>524.24</v>
      </c>
      <c r="AM20" s="3">
        <v>700.73</v>
      </c>
      <c r="AN20" s="3">
        <v>2498.87</v>
      </c>
      <c r="AO20" s="3">
        <v>244.12</v>
      </c>
      <c r="AP20" s="3">
        <v>591.30999999999995</v>
      </c>
      <c r="AQ20" s="3">
        <v>598.66</v>
      </c>
      <c r="AR20" s="3">
        <v>496.51</v>
      </c>
      <c r="AS20" s="3">
        <v>207.35</v>
      </c>
      <c r="AT20" s="3">
        <v>0.13</v>
      </c>
      <c r="AU20" s="3">
        <v>0.06</v>
      </c>
      <c r="AV20" s="3">
        <v>0.03</v>
      </c>
      <c r="AW20" s="3">
        <v>7.0000000000000007E-2</v>
      </c>
      <c r="AX20" s="3">
        <v>0.08</v>
      </c>
      <c r="AY20" s="3">
        <v>0.39</v>
      </c>
      <c r="AZ20" s="3">
        <v>0.03</v>
      </c>
      <c r="BA20" s="3">
        <v>1.04</v>
      </c>
      <c r="BB20" s="3">
        <v>0.01</v>
      </c>
      <c r="BC20" s="3">
        <v>0.33</v>
      </c>
      <c r="BD20" s="3">
        <v>0</v>
      </c>
      <c r="BE20" s="3">
        <v>0</v>
      </c>
      <c r="BF20" s="3">
        <v>0</v>
      </c>
      <c r="BG20" s="3">
        <v>7.0000000000000007E-2</v>
      </c>
      <c r="BH20" s="3">
        <v>0.11</v>
      </c>
      <c r="BI20" s="3">
        <v>0.87</v>
      </c>
      <c r="BJ20" s="3">
        <v>0</v>
      </c>
      <c r="BK20" s="3">
        <v>0</v>
      </c>
      <c r="BL20" s="3">
        <v>0.11</v>
      </c>
      <c r="BM20" s="3">
        <v>0.01</v>
      </c>
      <c r="BN20" s="3">
        <v>0</v>
      </c>
      <c r="BO20" s="3">
        <v>0</v>
      </c>
      <c r="BP20" s="3">
        <v>0</v>
      </c>
      <c r="BQ20" s="3">
        <v>0</v>
      </c>
      <c r="BR20" s="3">
        <v>77.989999999999995</v>
      </c>
      <c r="BT20" s="3">
        <v>14</v>
      </c>
      <c r="BV20" s="3">
        <v>0</v>
      </c>
      <c r="BW20" s="3">
        <v>0</v>
      </c>
      <c r="BX20" s="3">
        <v>0</v>
      </c>
      <c r="BY20" s="3">
        <v>0</v>
      </c>
      <c r="BZ20" s="3">
        <v>0</v>
      </c>
      <c r="CA20" s="3">
        <v>0</v>
      </c>
      <c r="CB20" s="3">
        <v>0</v>
      </c>
      <c r="CC20" s="3">
        <v>0</v>
      </c>
      <c r="CD20" s="3">
        <v>0</v>
      </c>
      <c r="CE20" s="3">
        <v>0</v>
      </c>
      <c r="CF20" s="3">
        <v>1</v>
      </c>
    </row>
    <row r="21" spans="1:84" s="3" customFormat="1" ht="15" x14ac:dyDescent="0.25">
      <c r="A21" s="4" t="str">
        <f>"60/3"</f>
        <v>60/3</v>
      </c>
      <c r="B21" s="20" t="s">
        <v>86</v>
      </c>
      <c r="C21" s="18" t="str">
        <f>"200"</f>
        <v>200</v>
      </c>
      <c r="D21" s="19">
        <v>11.51</v>
      </c>
      <c r="E21" s="19">
        <v>0</v>
      </c>
      <c r="F21" s="19">
        <v>3.01</v>
      </c>
      <c r="G21" s="19">
        <v>3.01</v>
      </c>
      <c r="H21" s="19">
        <v>50.32</v>
      </c>
      <c r="I21" s="19">
        <v>299.09888662499998</v>
      </c>
      <c r="J21" s="27">
        <v>0.56000000000000005</v>
      </c>
      <c r="K21" s="27">
        <v>0</v>
      </c>
      <c r="L21" s="27">
        <v>0.56000000000000005</v>
      </c>
      <c r="M21" s="27">
        <v>0</v>
      </c>
      <c r="N21" s="27">
        <v>1.28</v>
      </c>
      <c r="O21" s="27">
        <v>49.04</v>
      </c>
      <c r="P21" s="27">
        <v>10</v>
      </c>
      <c r="Q21" s="27">
        <v>0</v>
      </c>
      <c r="R21" s="27">
        <v>0</v>
      </c>
      <c r="S21" s="27">
        <v>0</v>
      </c>
      <c r="T21" s="27">
        <v>4.2</v>
      </c>
      <c r="U21" s="27">
        <v>0</v>
      </c>
      <c r="V21" s="31">
        <v>350.81</v>
      </c>
      <c r="W21" s="27">
        <v>0.17</v>
      </c>
      <c r="X21" s="27">
        <v>3.33</v>
      </c>
      <c r="Y21" s="27">
        <v>0</v>
      </c>
      <c r="Z21" s="33">
        <v>0</v>
      </c>
      <c r="AA21" s="3">
        <v>0</v>
      </c>
      <c r="AB21" s="3">
        <v>0</v>
      </c>
      <c r="AC21" s="3">
        <v>680.36</v>
      </c>
      <c r="AD21" s="3">
        <v>484.02</v>
      </c>
      <c r="AE21" s="3">
        <v>292.24</v>
      </c>
      <c r="AF21" s="3">
        <v>365.3</v>
      </c>
      <c r="AG21" s="3">
        <v>164.38</v>
      </c>
      <c r="AH21" s="3">
        <v>540.64</v>
      </c>
      <c r="AI21" s="3">
        <v>529.67999999999995</v>
      </c>
      <c r="AJ21" s="3">
        <v>1022.83</v>
      </c>
      <c r="AK21" s="3">
        <v>1006.39</v>
      </c>
      <c r="AL21" s="3">
        <v>273.97000000000003</v>
      </c>
      <c r="AM21" s="3">
        <v>657.53</v>
      </c>
      <c r="AN21" s="3">
        <v>2063.92</v>
      </c>
      <c r="AO21" s="3">
        <v>0</v>
      </c>
      <c r="AP21" s="3">
        <v>456.62</v>
      </c>
      <c r="AQ21" s="3">
        <v>553.41999999999996</v>
      </c>
      <c r="AR21" s="3">
        <v>392.69</v>
      </c>
      <c r="AS21" s="3">
        <v>301.37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0.01</v>
      </c>
      <c r="AZ21" s="3">
        <v>0</v>
      </c>
      <c r="BA21" s="3">
        <v>0.48</v>
      </c>
      <c r="BB21" s="3">
        <v>0</v>
      </c>
      <c r="BC21" s="3">
        <v>0.04</v>
      </c>
      <c r="BD21" s="3">
        <v>0.01</v>
      </c>
      <c r="BE21" s="3">
        <v>0</v>
      </c>
      <c r="BF21" s="3">
        <v>0</v>
      </c>
      <c r="BG21" s="3">
        <v>0</v>
      </c>
      <c r="BH21" s="3">
        <v>0.02</v>
      </c>
      <c r="BI21" s="3">
        <v>0.98</v>
      </c>
      <c r="BJ21" s="3">
        <v>0.02</v>
      </c>
      <c r="BK21" s="3">
        <v>0</v>
      </c>
      <c r="BL21" s="3">
        <v>0.96</v>
      </c>
      <c r="BM21" s="3">
        <v>0.09</v>
      </c>
      <c r="BN21" s="3">
        <v>0</v>
      </c>
      <c r="BO21" s="3">
        <v>0</v>
      </c>
      <c r="BP21" s="3">
        <v>0</v>
      </c>
      <c r="BQ21" s="3">
        <v>0</v>
      </c>
      <c r="BR21" s="3">
        <v>13.05</v>
      </c>
      <c r="BT21" s="3">
        <v>1.4</v>
      </c>
      <c r="BV21" s="3">
        <v>0</v>
      </c>
      <c r="BW21" s="3">
        <v>0</v>
      </c>
      <c r="BX21" s="3">
        <v>0</v>
      </c>
      <c r="BY21" s="3">
        <v>0</v>
      </c>
      <c r="BZ21" s="3">
        <v>0</v>
      </c>
      <c r="CA21" s="3">
        <v>0</v>
      </c>
      <c r="CB21" s="3">
        <v>0</v>
      </c>
      <c r="CC21" s="3">
        <v>0</v>
      </c>
      <c r="CD21" s="3">
        <v>0</v>
      </c>
      <c r="CE21" s="3">
        <v>0</v>
      </c>
      <c r="CF21" s="3">
        <v>2.63</v>
      </c>
    </row>
    <row r="22" spans="1:84" s="3" customFormat="1" ht="15" x14ac:dyDescent="0.25">
      <c r="A22" s="4" t="str">
        <f>"-"</f>
        <v>-</v>
      </c>
      <c r="B22" s="20" t="s">
        <v>87</v>
      </c>
      <c r="C22" s="18" t="str">
        <f>"120"</f>
        <v>120</v>
      </c>
      <c r="D22" s="19">
        <v>7.92</v>
      </c>
      <c r="E22" s="19">
        <v>0</v>
      </c>
      <c r="F22" s="19">
        <v>1.44</v>
      </c>
      <c r="G22" s="19">
        <v>1.44</v>
      </c>
      <c r="H22" s="19">
        <v>40.08</v>
      </c>
      <c r="I22" s="19">
        <v>232.05600000000001</v>
      </c>
      <c r="J22" s="27">
        <v>0.24</v>
      </c>
      <c r="K22" s="27">
        <v>0</v>
      </c>
      <c r="L22" s="27">
        <v>0</v>
      </c>
      <c r="M22" s="27">
        <v>0</v>
      </c>
      <c r="N22" s="27">
        <v>1.44</v>
      </c>
      <c r="O22" s="27">
        <v>38.64</v>
      </c>
      <c r="P22" s="27">
        <v>9.9600000000000009</v>
      </c>
      <c r="Q22" s="27">
        <v>0</v>
      </c>
      <c r="R22" s="27">
        <v>0</v>
      </c>
      <c r="S22" s="27">
        <v>1.2</v>
      </c>
      <c r="T22" s="27">
        <v>3</v>
      </c>
      <c r="U22" s="27">
        <v>732</v>
      </c>
      <c r="V22" s="31">
        <v>294</v>
      </c>
      <c r="W22" s="27">
        <v>0.1</v>
      </c>
      <c r="X22" s="27">
        <v>0.84</v>
      </c>
      <c r="Y22" s="27">
        <v>0</v>
      </c>
      <c r="Z22" s="33">
        <v>0</v>
      </c>
      <c r="AA22" s="3">
        <v>0</v>
      </c>
      <c r="AB22" s="3">
        <v>0</v>
      </c>
      <c r="AC22" s="3">
        <v>512.4</v>
      </c>
      <c r="AD22" s="3">
        <v>267.60000000000002</v>
      </c>
      <c r="AE22" s="3">
        <v>111.6</v>
      </c>
      <c r="AF22" s="3">
        <v>237.6</v>
      </c>
      <c r="AG22" s="3">
        <v>96</v>
      </c>
      <c r="AH22" s="3">
        <v>445.2</v>
      </c>
      <c r="AI22" s="3">
        <v>356.4</v>
      </c>
      <c r="AJ22" s="3">
        <v>349.2</v>
      </c>
      <c r="AK22" s="3">
        <v>556.79999999999995</v>
      </c>
      <c r="AL22" s="3">
        <v>148.80000000000001</v>
      </c>
      <c r="AM22" s="3">
        <v>372</v>
      </c>
      <c r="AN22" s="3">
        <v>1834.8</v>
      </c>
      <c r="AO22" s="3">
        <v>0</v>
      </c>
      <c r="AP22" s="3">
        <v>631.20000000000005</v>
      </c>
      <c r="AQ22" s="3">
        <v>349.2</v>
      </c>
      <c r="AR22" s="3">
        <v>216</v>
      </c>
      <c r="AS22" s="3">
        <v>156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0.17</v>
      </c>
      <c r="BB22" s="3">
        <v>0</v>
      </c>
      <c r="BC22" s="3">
        <v>0.01</v>
      </c>
      <c r="BD22" s="3">
        <v>0.02</v>
      </c>
      <c r="BE22" s="3">
        <v>0</v>
      </c>
      <c r="BF22" s="3">
        <v>0</v>
      </c>
      <c r="BG22" s="3">
        <v>0</v>
      </c>
      <c r="BH22" s="3">
        <v>0.01</v>
      </c>
      <c r="BI22" s="3">
        <v>0.13</v>
      </c>
      <c r="BJ22" s="3">
        <v>0</v>
      </c>
      <c r="BK22" s="3">
        <v>0</v>
      </c>
      <c r="BL22" s="3">
        <v>0.57999999999999996</v>
      </c>
      <c r="BM22" s="3">
        <v>0.1</v>
      </c>
      <c r="BN22" s="3">
        <v>0</v>
      </c>
      <c r="BO22" s="3">
        <v>0</v>
      </c>
      <c r="BP22" s="3">
        <v>0</v>
      </c>
      <c r="BQ22" s="3">
        <v>0</v>
      </c>
      <c r="BR22" s="3">
        <v>56.4</v>
      </c>
      <c r="BT22" s="3">
        <v>1</v>
      </c>
      <c r="BV22" s="3">
        <v>0</v>
      </c>
      <c r="BW22" s="3">
        <v>0</v>
      </c>
      <c r="BX22" s="3">
        <v>0</v>
      </c>
      <c r="BY22" s="3">
        <v>0</v>
      </c>
      <c r="BZ22" s="3">
        <v>0</v>
      </c>
      <c r="CA22" s="3">
        <v>0</v>
      </c>
      <c r="CB22" s="3">
        <v>0</v>
      </c>
      <c r="CC22" s="3">
        <v>0</v>
      </c>
      <c r="CD22" s="3">
        <v>0</v>
      </c>
      <c r="CE22" s="3">
        <v>0</v>
      </c>
      <c r="CF22" s="3">
        <v>0</v>
      </c>
    </row>
    <row r="23" spans="1:84" s="4" customFormat="1" ht="15" x14ac:dyDescent="0.25">
      <c r="A23" s="4" t="str">
        <f>"6/10"</f>
        <v>6/10</v>
      </c>
      <c r="B23" s="20" t="s">
        <v>88</v>
      </c>
      <c r="C23" s="18" t="str">
        <f>"200"</f>
        <v>200</v>
      </c>
      <c r="D23" s="19">
        <v>0.52</v>
      </c>
      <c r="E23" s="19">
        <v>0</v>
      </c>
      <c r="F23" s="19">
        <v>0.03</v>
      </c>
      <c r="G23" s="19">
        <v>0.03</v>
      </c>
      <c r="H23" s="19">
        <v>20.07</v>
      </c>
      <c r="I23" s="19">
        <v>82.305999999999997</v>
      </c>
      <c r="J23" s="27">
        <v>0</v>
      </c>
      <c r="K23" s="27">
        <v>0</v>
      </c>
      <c r="L23" s="27">
        <v>0</v>
      </c>
      <c r="M23" s="27">
        <v>0</v>
      </c>
      <c r="N23" s="27">
        <v>19.77</v>
      </c>
      <c r="O23" s="27">
        <v>0.3</v>
      </c>
      <c r="P23" s="27">
        <v>1.8</v>
      </c>
      <c r="Q23" s="27">
        <v>0</v>
      </c>
      <c r="R23" s="27">
        <v>0</v>
      </c>
      <c r="S23" s="27">
        <v>0</v>
      </c>
      <c r="T23" s="27">
        <v>0.42</v>
      </c>
      <c r="U23" s="27">
        <v>1.85</v>
      </c>
      <c r="V23" s="31">
        <v>172.15</v>
      </c>
      <c r="W23" s="27">
        <v>0.02</v>
      </c>
      <c r="X23" s="27">
        <v>0.3</v>
      </c>
      <c r="Y23" s="27">
        <v>0.4</v>
      </c>
      <c r="Z23" s="3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4">
        <v>0</v>
      </c>
      <c r="BD23" s="4">
        <v>0</v>
      </c>
      <c r="BE23" s="4">
        <v>0</v>
      </c>
      <c r="BF23" s="4">
        <v>0</v>
      </c>
      <c r="BG23" s="4">
        <v>0</v>
      </c>
      <c r="BH23" s="4">
        <v>0</v>
      </c>
      <c r="BI23" s="4">
        <v>0</v>
      </c>
      <c r="BJ23" s="4">
        <v>0</v>
      </c>
      <c r="BK23" s="4">
        <v>0</v>
      </c>
      <c r="BL23" s="4">
        <v>0</v>
      </c>
      <c r="BM23" s="4">
        <v>0</v>
      </c>
      <c r="BN23" s="4">
        <v>0</v>
      </c>
      <c r="BO23" s="4">
        <v>0</v>
      </c>
      <c r="BP23" s="4">
        <v>0</v>
      </c>
      <c r="BQ23" s="4">
        <v>0</v>
      </c>
      <c r="BR23" s="4">
        <v>0</v>
      </c>
      <c r="BT23" s="4">
        <v>58.33</v>
      </c>
      <c r="BV23" s="4">
        <v>0</v>
      </c>
      <c r="BW23" s="4">
        <v>0</v>
      </c>
      <c r="BX23" s="4">
        <v>0</v>
      </c>
      <c r="BY23" s="4">
        <v>0</v>
      </c>
      <c r="BZ23" s="4">
        <v>0</v>
      </c>
      <c r="CA23" s="4">
        <v>0</v>
      </c>
      <c r="CB23" s="4">
        <v>0</v>
      </c>
      <c r="CC23" s="4">
        <v>0</v>
      </c>
      <c r="CD23" s="4">
        <v>0</v>
      </c>
      <c r="CE23" s="4">
        <v>15</v>
      </c>
      <c r="CF23" s="4">
        <v>0</v>
      </c>
    </row>
    <row r="24" spans="1:84" s="5" customFormat="1" ht="14.25" x14ac:dyDescent="0.2">
      <c r="A24" s="6"/>
      <c r="B24" s="21" t="s">
        <v>89</v>
      </c>
      <c r="C24" s="22">
        <f>C23+C22+C21+C20+C19+C18</f>
        <v>1020</v>
      </c>
      <c r="D24" s="23">
        <v>40.14</v>
      </c>
      <c r="E24" s="23">
        <v>14.76</v>
      </c>
      <c r="F24" s="23">
        <v>30.54</v>
      </c>
      <c r="G24" s="23">
        <v>16.7</v>
      </c>
      <c r="H24" s="23">
        <v>140.86000000000001</v>
      </c>
      <c r="I24" s="23">
        <v>1061.4000000000001</v>
      </c>
      <c r="J24" s="28">
        <v>10.17</v>
      </c>
      <c r="K24" s="28">
        <v>7.65</v>
      </c>
      <c r="L24" s="28">
        <v>2.2200000000000002</v>
      </c>
      <c r="M24" s="28">
        <v>0</v>
      </c>
      <c r="N24" s="28">
        <v>29.78</v>
      </c>
      <c r="O24" s="28">
        <v>111.08</v>
      </c>
      <c r="P24" s="28">
        <v>25.61</v>
      </c>
      <c r="Q24" s="28">
        <v>0</v>
      </c>
      <c r="R24" s="28">
        <v>0</v>
      </c>
      <c r="S24" s="28">
        <v>2.0499999999999998</v>
      </c>
      <c r="T24" s="28">
        <v>17.14</v>
      </c>
      <c r="U24" s="28">
        <v>2120.5</v>
      </c>
      <c r="V24" s="32">
        <v>1338.9</v>
      </c>
      <c r="W24" s="28">
        <v>0.47</v>
      </c>
      <c r="X24" s="28">
        <v>8.73</v>
      </c>
      <c r="Y24" s="28">
        <v>67.53</v>
      </c>
      <c r="Z24" s="5">
        <v>0</v>
      </c>
      <c r="AA24" s="5">
        <v>0</v>
      </c>
      <c r="AB24" s="5">
        <v>0</v>
      </c>
      <c r="AC24" s="5">
        <v>2464.1999999999998</v>
      </c>
      <c r="AD24" s="5">
        <v>1981.74</v>
      </c>
      <c r="AE24" s="5">
        <v>765.87</v>
      </c>
      <c r="AF24" s="5">
        <v>1277.19</v>
      </c>
      <c r="AG24" s="5">
        <v>442.68</v>
      </c>
      <c r="AH24" s="5">
        <v>1706.51</v>
      </c>
      <c r="AI24" s="5">
        <v>1771.75</v>
      </c>
      <c r="AJ24" s="5">
        <v>2257.06</v>
      </c>
      <c r="AK24" s="5">
        <v>3009.44</v>
      </c>
      <c r="AL24" s="5">
        <v>988.54</v>
      </c>
      <c r="AM24" s="5">
        <v>1798.55</v>
      </c>
      <c r="AN24" s="5">
        <v>6936.01</v>
      </c>
      <c r="AO24" s="5">
        <v>247.47</v>
      </c>
      <c r="AP24" s="5">
        <v>1823.16</v>
      </c>
      <c r="AQ24" s="5">
        <v>1592.78</v>
      </c>
      <c r="AR24" s="5">
        <v>1165.82</v>
      </c>
      <c r="AS24" s="5">
        <v>701.35</v>
      </c>
      <c r="AT24" s="5">
        <v>0.15</v>
      </c>
      <c r="AU24" s="5">
        <v>7.0000000000000007E-2</v>
      </c>
      <c r="AV24" s="5">
        <v>0.04</v>
      </c>
      <c r="AW24" s="5">
        <v>0.08</v>
      </c>
      <c r="AX24" s="5">
        <v>0.09</v>
      </c>
      <c r="AY24" s="5">
        <v>0.48</v>
      </c>
      <c r="AZ24" s="5">
        <v>0.03</v>
      </c>
      <c r="BA24" s="5">
        <v>2.4900000000000002</v>
      </c>
      <c r="BB24" s="5">
        <v>0.02</v>
      </c>
      <c r="BC24" s="5">
        <v>0.88</v>
      </c>
      <c r="BD24" s="5">
        <v>7.0000000000000007E-2</v>
      </c>
      <c r="BE24" s="5">
        <v>0.08</v>
      </c>
      <c r="BF24" s="5">
        <v>0</v>
      </c>
      <c r="BG24" s="5">
        <v>0.08</v>
      </c>
      <c r="BH24" s="5">
        <v>0.16</v>
      </c>
      <c r="BI24" s="5">
        <v>4.71</v>
      </c>
      <c r="BJ24" s="5">
        <v>0.02</v>
      </c>
      <c r="BK24" s="5">
        <v>0</v>
      </c>
      <c r="BL24" s="5">
        <v>8.4600000000000009</v>
      </c>
      <c r="BM24" s="5">
        <v>0.2</v>
      </c>
      <c r="BN24" s="5">
        <v>0.01</v>
      </c>
      <c r="BO24" s="5">
        <v>0</v>
      </c>
      <c r="BP24" s="5">
        <v>0</v>
      </c>
      <c r="BQ24" s="5">
        <v>0</v>
      </c>
      <c r="BR24" s="5">
        <v>615.63</v>
      </c>
      <c r="BS24" s="5" t="e">
        <f>$I$24/#REF!*100</f>
        <v>#REF!</v>
      </c>
      <c r="BT24" s="5">
        <v>740.02</v>
      </c>
      <c r="BV24" s="5">
        <v>0</v>
      </c>
      <c r="BW24" s="5">
        <v>0</v>
      </c>
      <c r="BX24" s="5">
        <v>0</v>
      </c>
      <c r="BY24" s="5">
        <v>0</v>
      </c>
      <c r="BZ24" s="5">
        <v>0</v>
      </c>
      <c r="CA24" s="5">
        <v>0</v>
      </c>
      <c r="CB24" s="5">
        <v>0</v>
      </c>
      <c r="CC24" s="5">
        <v>0</v>
      </c>
      <c r="CD24" s="5">
        <v>0</v>
      </c>
      <c r="CE24" s="5">
        <v>15</v>
      </c>
      <c r="CF24" s="5">
        <v>9.4600000000000009</v>
      </c>
    </row>
    <row r="25" spans="1:84" s="2" customFormat="1" x14ac:dyDescent="0.25">
      <c r="A25" s="4"/>
      <c r="B25" s="57" t="s">
        <v>90</v>
      </c>
      <c r="C25" s="18"/>
      <c r="D25" s="19"/>
      <c r="E25" s="19"/>
      <c r="F25" s="19"/>
      <c r="G25" s="19"/>
      <c r="H25" s="19"/>
      <c r="I25" s="19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31"/>
      <c r="W25" s="27"/>
      <c r="X25" s="27"/>
      <c r="Y25" s="27"/>
    </row>
    <row r="26" spans="1:84" s="3" customFormat="1" ht="15" x14ac:dyDescent="0.25">
      <c r="A26" s="4" t="str">
        <f>"8/10"</f>
        <v>8/10</v>
      </c>
      <c r="B26" s="20" t="s">
        <v>91</v>
      </c>
      <c r="C26" s="18" t="str">
        <f>"200"</f>
        <v>200</v>
      </c>
      <c r="D26" s="19">
        <v>0.11</v>
      </c>
      <c r="E26" s="19">
        <v>0</v>
      </c>
      <c r="F26" s="19">
        <v>0.04</v>
      </c>
      <c r="G26" s="19">
        <v>0.04</v>
      </c>
      <c r="H26" s="19">
        <v>26.96</v>
      </c>
      <c r="I26" s="19">
        <v>108.48399999999999</v>
      </c>
      <c r="J26" s="27">
        <v>0</v>
      </c>
      <c r="K26" s="27">
        <v>0</v>
      </c>
      <c r="L26" s="27">
        <v>0</v>
      </c>
      <c r="M26" s="27">
        <v>0</v>
      </c>
      <c r="N26" s="27">
        <v>20.77</v>
      </c>
      <c r="O26" s="27">
        <v>6.18</v>
      </c>
      <c r="P26" s="27">
        <v>0.77</v>
      </c>
      <c r="Q26" s="27">
        <v>0</v>
      </c>
      <c r="R26" s="27">
        <v>0</v>
      </c>
      <c r="S26" s="27">
        <v>0.62</v>
      </c>
      <c r="T26" s="27">
        <v>0.1</v>
      </c>
      <c r="U26" s="27">
        <v>0.88</v>
      </c>
      <c r="V26" s="31">
        <v>25.6</v>
      </c>
      <c r="W26" s="27">
        <v>0</v>
      </c>
      <c r="X26" s="27">
        <v>0.04</v>
      </c>
      <c r="Y26" s="27">
        <v>3</v>
      </c>
      <c r="Z26" s="33">
        <v>0</v>
      </c>
      <c r="AA26" s="3">
        <v>0</v>
      </c>
      <c r="AB26" s="3">
        <v>0</v>
      </c>
      <c r="AC26" s="3">
        <v>55.4</v>
      </c>
      <c r="AD26" s="3">
        <v>48</v>
      </c>
      <c r="AE26" s="3">
        <v>14.2</v>
      </c>
      <c r="AF26" s="3">
        <v>22</v>
      </c>
      <c r="AG26" s="3">
        <v>8.6</v>
      </c>
      <c r="AH26" s="3">
        <v>28.2</v>
      </c>
      <c r="AI26" s="3">
        <v>21.2</v>
      </c>
      <c r="AJ26" s="3">
        <v>21</v>
      </c>
      <c r="AK26" s="3">
        <v>43.2</v>
      </c>
      <c r="AL26" s="3">
        <v>15.6</v>
      </c>
      <c r="AM26" s="3">
        <v>9.1999999999999993</v>
      </c>
      <c r="AN26" s="3">
        <v>101.2</v>
      </c>
      <c r="AO26" s="3">
        <v>0</v>
      </c>
      <c r="AP26" s="3">
        <v>54.4</v>
      </c>
      <c r="AQ26" s="3">
        <v>37</v>
      </c>
      <c r="AR26" s="3">
        <v>31</v>
      </c>
      <c r="AS26" s="3">
        <v>4</v>
      </c>
      <c r="AT26" s="3">
        <v>0.02</v>
      </c>
      <c r="AU26" s="3">
        <v>0.01</v>
      </c>
      <c r="AV26" s="3">
        <v>0.01</v>
      </c>
      <c r="AW26" s="3">
        <v>0.02</v>
      </c>
      <c r="AX26" s="3">
        <v>0.02</v>
      </c>
      <c r="AY26" s="3">
        <v>0.09</v>
      </c>
      <c r="AZ26" s="3">
        <v>0.01</v>
      </c>
      <c r="BA26" s="3">
        <v>0</v>
      </c>
      <c r="BB26" s="3">
        <v>0</v>
      </c>
      <c r="BC26" s="3">
        <v>0</v>
      </c>
      <c r="BD26" s="3">
        <v>0.01</v>
      </c>
      <c r="BE26" s="3">
        <v>0</v>
      </c>
      <c r="BF26" s="3">
        <v>0</v>
      </c>
      <c r="BG26" s="3">
        <v>0</v>
      </c>
      <c r="BH26" s="3">
        <v>0.02</v>
      </c>
      <c r="BI26" s="3">
        <v>0.01</v>
      </c>
      <c r="BJ26" s="3">
        <v>0</v>
      </c>
      <c r="BK26" s="3">
        <v>0</v>
      </c>
      <c r="BL26" s="3">
        <v>0.04</v>
      </c>
      <c r="BM26" s="3">
        <v>0.01</v>
      </c>
      <c r="BN26" s="3">
        <v>0.02</v>
      </c>
      <c r="BO26" s="3">
        <v>0</v>
      </c>
      <c r="BP26" s="3">
        <v>0</v>
      </c>
      <c r="BQ26" s="3">
        <v>0</v>
      </c>
      <c r="BR26" s="3">
        <v>17.78</v>
      </c>
      <c r="BT26" s="3">
        <v>0</v>
      </c>
      <c r="BV26" s="3">
        <v>0</v>
      </c>
      <c r="BW26" s="3">
        <v>0</v>
      </c>
      <c r="BX26" s="3">
        <v>0</v>
      </c>
      <c r="BY26" s="3">
        <v>0</v>
      </c>
      <c r="BZ26" s="3">
        <v>0</v>
      </c>
      <c r="CA26" s="3">
        <v>0</v>
      </c>
      <c r="CB26" s="3">
        <v>0</v>
      </c>
      <c r="CC26" s="3">
        <v>0</v>
      </c>
      <c r="CD26" s="3">
        <v>0</v>
      </c>
      <c r="CE26" s="3">
        <v>20</v>
      </c>
      <c r="CF26" s="3">
        <v>0</v>
      </c>
    </row>
    <row r="27" spans="1:84" s="3" customFormat="1" ht="15" x14ac:dyDescent="0.25">
      <c r="A27" s="4"/>
      <c r="B27" s="20" t="s">
        <v>92</v>
      </c>
      <c r="C27" s="18" t="str">
        <f>"60"</f>
        <v>60</v>
      </c>
      <c r="D27" s="19">
        <v>4.03</v>
      </c>
      <c r="E27" s="19">
        <v>0.62</v>
      </c>
      <c r="F27" s="19">
        <v>5.97</v>
      </c>
      <c r="G27" s="19">
        <v>0.44</v>
      </c>
      <c r="H27" s="19">
        <v>37.130000000000003</v>
      </c>
      <c r="I27" s="19">
        <v>219.39305999999999</v>
      </c>
      <c r="J27" s="27">
        <v>4.05</v>
      </c>
      <c r="K27" s="27">
        <v>0.18</v>
      </c>
      <c r="L27" s="27">
        <v>0</v>
      </c>
      <c r="M27" s="27">
        <v>0</v>
      </c>
      <c r="N27" s="27">
        <v>16.12</v>
      </c>
      <c r="O27" s="27">
        <v>21.01</v>
      </c>
      <c r="P27" s="27">
        <v>1.08</v>
      </c>
      <c r="Q27" s="27">
        <v>0</v>
      </c>
      <c r="R27" s="27">
        <v>0</v>
      </c>
      <c r="S27" s="27">
        <v>0.01</v>
      </c>
      <c r="T27" s="27">
        <v>0.37</v>
      </c>
      <c r="U27" s="27">
        <v>9.41</v>
      </c>
      <c r="V27" s="31">
        <v>50.47</v>
      </c>
      <c r="W27" s="27">
        <v>0.04</v>
      </c>
      <c r="X27" s="27">
        <v>0.34</v>
      </c>
      <c r="Y27" s="27">
        <v>0.03</v>
      </c>
      <c r="Z27" s="33">
        <v>0</v>
      </c>
      <c r="AA27" s="3">
        <v>0</v>
      </c>
      <c r="AB27" s="3">
        <v>0</v>
      </c>
      <c r="AC27" s="3">
        <v>293.8</v>
      </c>
      <c r="AD27" s="3">
        <v>108.75</v>
      </c>
      <c r="AE27" s="3">
        <v>62.13</v>
      </c>
      <c r="AF27" s="3">
        <v>120.13</v>
      </c>
      <c r="AG27" s="3">
        <v>40.950000000000003</v>
      </c>
      <c r="AH27" s="3">
        <v>181.34</v>
      </c>
      <c r="AI27" s="3">
        <v>128.19999999999999</v>
      </c>
      <c r="AJ27" s="3">
        <v>151.99</v>
      </c>
      <c r="AK27" s="3">
        <v>147.61000000000001</v>
      </c>
      <c r="AL27" s="3">
        <v>76.14</v>
      </c>
      <c r="AM27" s="3">
        <v>125.4</v>
      </c>
      <c r="AN27" s="3">
        <v>1045.05</v>
      </c>
      <c r="AO27" s="3">
        <v>0.39</v>
      </c>
      <c r="AP27" s="3">
        <v>324.79000000000002</v>
      </c>
      <c r="AQ27" s="3">
        <v>190.03</v>
      </c>
      <c r="AR27" s="3">
        <v>96.48</v>
      </c>
      <c r="AS27" s="3">
        <v>72.930000000000007</v>
      </c>
      <c r="AT27" s="3">
        <v>0.19</v>
      </c>
      <c r="AU27" s="3">
        <v>0.09</v>
      </c>
      <c r="AV27" s="3">
        <v>0.05</v>
      </c>
      <c r="AW27" s="3">
        <v>0.11</v>
      </c>
      <c r="AX27" s="3">
        <v>0.12</v>
      </c>
      <c r="AY27" s="3">
        <v>0.56000000000000005</v>
      </c>
      <c r="AZ27" s="3">
        <v>0</v>
      </c>
      <c r="BA27" s="3">
        <v>1.59</v>
      </c>
      <c r="BB27" s="3">
        <v>0</v>
      </c>
      <c r="BC27" s="3">
        <v>0.48</v>
      </c>
      <c r="BD27" s="3">
        <v>0</v>
      </c>
      <c r="BE27" s="3">
        <v>0</v>
      </c>
      <c r="BF27" s="3">
        <v>0</v>
      </c>
      <c r="BG27" s="3">
        <v>0.11</v>
      </c>
      <c r="BH27" s="3">
        <v>0.17</v>
      </c>
      <c r="BI27" s="3">
        <v>1.3</v>
      </c>
      <c r="BJ27" s="3">
        <v>0</v>
      </c>
      <c r="BK27" s="3">
        <v>0</v>
      </c>
      <c r="BL27" s="3">
        <v>0.24</v>
      </c>
      <c r="BM27" s="3">
        <v>0.01</v>
      </c>
      <c r="BN27" s="3">
        <v>0</v>
      </c>
      <c r="BO27" s="3">
        <v>0</v>
      </c>
      <c r="BP27" s="3">
        <v>0</v>
      </c>
      <c r="BQ27" s="3">
        <v>0</v>
      </c>
      <c r="BR27" s="3">
        <v>14.55</v>
      </c>
      <c r="BT27" s="3">
        <v>27.94</v>
      </c>
      <c r="BV27" s="3">
        <v>0</v>
      </c>
      <c r="BW27" s="3">
        <v>0</v>
      </c>
      <c r="BX27" s="3">
        <v>0</v>
      </c>
      <c r="BY27" s="3">
        <v>0</v>
      </c>
      <c r="BZ27" s="3">
        <v>0</v>
      </c>
      <c r="CA27" s="3">
        <v>0</v>
      </c>
      <c r="CB27" s="3">
        <v>0</v>
      </c>
      <c r="CC27" s="3">
        <v>0</v>
      </c>
      <c r="CD27" s="3">
        <v>0</v>
      </c>
      <c r="CE27" s="3">
        <v>17</v>
      </c>
      <c r="CF27" s="3">
        <v>0</v>
      </c>
    </row>
    <row r="28" spans="1:84" s="4" customFormat="1" ht="15" x14ac:dyDescent="0.25">
      <c r="A28" s="4" t="str">
        <f>"-"</f>
        <v>-</v>
      </c>
      <c r="B28" s="20" t="s">
        <v>93</v>
      </c>
      <c r="C28" s="18" t="str">
        <f>"180"</f>
        <v>180</v>
      </c>
      <c r="D28" s="19">
        <v>0.72</v>
      </c>
      <c r="E28" s="19">
        <v>0</v>
      </c>
      <c r="F28" s="19">
        <v>0.72</v>
      </c>
      <c r="G28" s="19">
        <v>0.72</v>
      </c>
      <c r="H28" s="19">
        <v>17.64</v>
      </c>
      <c r="I28" s="19">
        <v>87.623999999999995</v>
      </c>
      <c r="J28" s="27">
        <v>0.18</v>
      </c>
      <c r="K28" s="27">
        <v>0</v>
      </c>
      <c r="L28" s="27">
        <v>0</v>
      </c>
      <c r="M28" s="27">
        <v>0</v>
      </c>
      <c r="N28" s="27">
        <v>16.2</v>
      </c>
      <c r="O28" s="27">
        <v>1.44</v>
      </c>
      <c r="P28" s="27">
        <v>3.24</v>
      </c>
      <c r="Q28" s="27">
        <v>0</v>
      </c>
      <c r="R28" s="27">
        <v>0</v>
      </c>
      <c r="S28" s="27">
        <v>1.44</v>
      </c>
      <c r="T28" s="27">
        <v>0.9</v>
      </c>
      <c r="U28" s="27">
        <v>46.8</v>
      </c>
      <c r="V28" s="31">
        <v>500.4</v>
      </c>
      <c r="W28" s="27">
        <v>0.04</v>
      </c>
      <c r="X28" s="27">
        <v>0.54</v>
      </c>
      <c r="Y28" s="27">
        <v>18</v>
      </c>
      <c r="Z28" s="34">
        <v>0</v>
      </c>
      <c r="AA28" s="4">
        <v>0</v>
      </c>
      <c r="AB28" s="4">
        <v>0</v>
      </c>
      <c r="AC28" s="4">
        <v>34.200000000000003</v>
      </c>
      <c r="AD28" s="4">
        <v>32.4</v>
      </c>
      <c r="AE28" s="4">
        <v>5.4</v>
      </c>
      <c r="AF28" s="4">
        <v>19.8</v>
      </c>
      <c r="AG28" s="4">
        <v>5.4</v>
      </c>
      <c r="AH28" s="4">
        <v>16.2</v>
      </c>
      <c r="AI28" s="4">
        <v>30.6</v>
      </c>
      <c r="AJ28" s="4">
        <v>18</v>
      </c>
      <c r="AK28" s="4">
        <v>140.4</v>
      </c>
      <c r="AL28" s="4">
        <v>12.6</v>
      </c>
      <c r="AM28" s="4">
        <v>25.2</v>
      </c>
      <c r="AN28" s="4">
        <v>75.599999999999994</v>
      </c>
      <c r="AO28" s="4">
        <v>0</v>
      </c>
      <c r="AP28" s="4">
        <v>23.4</v>
      </c>
      <c r="AQ28" s="4">
        <v>28.8</v>
      </c>
      <c r="AR28" s="4">
        <v>10.8</v>
      </c>
      <c r="AS28" s="4">
        <v>9</v>
      </c>
      <c r="AT28" s="4">
        <v>0</v>
      </c>
      <c r="AU28" s="4">
        <v>0</v>
      </c>
      <c r="AV28" s="4">
        <v>0</v>
      </c>
      <c r="AW28" s="4">
        <v>0</v>
      </c>
      <c r="AX28" s="4">
        <v>0</v>
      </c>
      <c r="AY28" s="4">
        <v>0</v>
      </c>
      <c r="AZ28" s="4">
        <v>0</v>
      </c>
      <c r="BA28" s="4">
        <v>0</v>
      </c>
      <c r="BB28" s="4">
        <v>0</v>
      </c>
      <c r="BC28" s="4">
        <v>0</v>
      </c>
      <c r="BD28" s="4">
        <v>0</v>
      </c>
      <c r="BE28" s="4">
        <v>0</v>
      </c>
      <c r="BF28" s="4">
        <v>0</v>
      </c>
      <c r="BG28" s="4">
        <v>0</v>
      </c>
      <c r="BH28" s="4">
        <v>0</v>
      </c>
      <c r="BI28" s="4">
        <v>0</v>
      </c>
      <c r="BJ28" s="4">
        <v>0</v>
      </c>
      <c r="BK28" s="4">
        <v>0</v>
      </c>
      <c r="BL28" s="4">
        <v>0</v>
      </c>
      <c r="BM28" s="4">
        <v>0</v>
      </c>
      <c r="BN28" s="4">
        <v>0</v>
      </c>
      <c r="BO28" s="4">
        <v>0</v>
      </c>
      <c r="BP28" s="4">
        <v>0</v>
      </c>
      <c r="BQ28" s="4">
        <v>0</v>
      </c>
      <c r="BR28" s="4">
        <v>155.34</v>
      </c>
      <c r="BT28" s="4">
        <v>9</v>
      </c>
      <c r="BV28" s="4">
        <v>0</v>
      </c>
      <c r="BW28" s="4">
        <v>0</v>
      </c>
      <c r="BX28" s="4">
        <v>0</v>
      </c>
      <c r="BY28" s="4">
        <v>0</v>
      </c>
      <c r="BZ28" s="4">
        <v>0</v>
      </c>
      <c r="CA28" s="4">
        <v>0</v>
      </c>
      <c r="CB28" s="4">
        <v>0</v>
      </c>
      <c r="CC28" s="4">
        <v>0</v>
      </c>
      <c r="CD28" s="4">
        <v>0</v>
      </c>
      <c r="CE28" s="4">
        <v>0</v>
      </c>
      <c r="CF28" s="4">
        <v>0</v>
      </c>
    </row>
    <row r="29" spans="1:84" s="5" customFormat="1" ht="14.25" x14ac:dyDescent="0.2">
      <c r="A29" s="6"/>
      <c r="B29" s="21" t="s">
        <v>94</v>
      </c>
      <c r="C29" s="22">
        <f>C28+C27+C26</f>
        <v>440</v>
      </c>
      <c r="D29" s="23">
        <v>4.8600000000000003</v>
      </c>
      <c r="E29" s="23">
        <v>0.62</v>
      </c>
      <c r="F29" s="23">
        <v>6.73</v>
      </c>
      <c r="G29" s="23">
        <v>1.2</v>
      </c>
      <c r="H29" s="23">
        <v>81.72</v>
      </c>
      <c r="I29" s="23">
        <v>415.5</v>
      </c>
      <c r="J29" s="28">
        <v>4.2300000000000004</v>
      </c>
      <c r="K29" s="28">
        <v>0.18</v>
      </c>
      <c r="L29" s="28">
        <v>0</v>
      </c>
      <c r="M29" s="28">
        <v>0</v>
      </c>
      <c r="N29" s="28">
        <v>53.09</v>
      </c>
      <c r="O29" s="28">
        <v>28.63</v>
      </c>
      <c r="P29" s="28">
        <v>5.09</v>
      </c>
      <c r="Q29" s="28">
        <v>0</v>
      </c>
      <c r="R29" s="28">
        <v>0</v>
      </c>
      <c r="S29" s="28">
        <v>2.0699999999999998</v>
      </c>
      <c r="T29" s="28">
        <v>1.38</v>
      </c>
      <c r="U29" s="28">
        <v>57.09</v>
      </c>
      <c r="V29" s="32">
        <v>576.47</v>
      </c>
      <c r="W29" s="28">
        <v>0.08</v>
      </c>
      <c r="X29" s="28">
        <v>0.92</v>
      </c>
      <c r="Y29" s="28">
        <v>21.03</v>
      </c>
      <c r="Z29" s="5">
        <v>0</v>
      </c>
      <c r="AA29" s="5">
        <v>0</v>
      </c>
      <c r="AB29" s="5">
        <v>0</v>
      </c>
      <c r="AC29" s="5">
        <v>383.4</v>
      </c>
      <c r="AD29" s="5">
        <v>189.15</v>
      </c>
      <c r="AE29" s="5">
        <v>81.73</v>
      </c>
      <c r="AF29" s="5">
        <v>161.93</v>
      </c>
      <c r="AG29" s="5">
        <v>54.95</v>
      </c>
      <c r="AH29" s="5">
        <v>225.74</v>
      </c>
      <c r="AI29" s="5">
        <v>180</v>
      </c>
      <c r="AJ29" s="5">
        <v>190.99</v>
      </c>
      <c r="AK29" s="5">
        <v>331.21</v>
      </c>
      <c r="AL29" s="5">
        <v>104.34</v>
      </c>
      <c r="AM29" s="5">
        <v>159.80000000000001</v>
      </c>
      <c r="AN29" s="5">
        <v>1221.8499999999999</v>
      </c>
      <c r="AO29" s="5">
        <v>0.39</v>
      </c>
      <c r="AP29" s="5">
        <v>402.59</v>
      </c>
      <c r="AQ29" s="5">
        <v>255.83</v>
      </c>
      <c r="AR29" s="5">
        <v>138.28</v>
      </c>
      <c r="AS29" s="5">
        <v>85.93</v>
      </c>
      <c r="AT29" s="5">
        <v>0.21</v>
      </c>
      <c r="AU29" s="5">
        <v>0.1</v>
      </c>
      <c r="AV29" s="5">
        <v>0.05</v>
      </c>
      <c r="AW29" s="5">
        <v>0.12</v>
      </c>
      <c r="AX29" s="5">
        <v>0.14000000000000001</v>
      </c>
      <c r="AY29" s="5">
        <v>0.65</v>
      </c>
      <c r="AZ29" s="5">
        <v>0.01</v>
      </c>
      <c r="BA29" s="5">
        <v>1.6</v>
      </c>
      <c r="BB29" s="5">
        <v>0</v>
      </c>
      <c r="BC29" s="5">
        <v>0.49</v>
      </c>
      <c r="BD29" s="5">
        <v>0.01</v>
      </c>
      <c r="BE29" s="5">
        <v>0</v>
      </c>
      <c r="BF29" s="5">
        <v>0</v>
      </c>
      <c r="BG29" s="5">
        <v>0.11</v>
      </c>
      <c r="BH29" s="5">
        <v>0.18</v>
      </c>
      <c r="BI29" s="5">
        <v>1.31</v>
      </c>
      <c r="BJ29" s="5">
        <v>0</v>
      </c>
      <c r="BK29" s="5">
        <v>0</v>
      </c>
      <c r="BL29" s="5">
        <v>0.28000000000000003</v>
      </c>
      <c r="BM29" s="5">
        <v>0.02</v>
      </c>
      <c r="BN29" s="5">
        <v>0.02</v>
      </c>
      <c r="BO29" s="5">
        <v>0</v>
      </c>
      <c r="BP29" s="5">
        <v>0</v>
      </c>
      <c r="BQ29" s="5">
        <v>0</v>
      </c>
      <c r="BR29" s="5">
        <v>187.67</v>
      </c>
      <c r="BS29" s="5" t="e">
        <f>$I$29/#REF!*100</f>
        <v>#REF!</v>
      </c>
      <c r="BT29" s="5">
        <v>36.94</v>
      </c>
      <c r="BV29" s="5">
        <v>0</v>
      </c>
      <c r="BW29" s="5">
        <v>0</v>
      </c>
      <c r="BX29" s="5">
        <v>0</v>
      </c>
      <c r="BY29" s="5">
        <v>0</v>
      </c>
      <c r="BZ29" s="5">
        <v>0</v>
      </c>
      <c r="CA29" s="5">
        <v>0</v>
      </c>
      <c r="CB29" s="5">
        <v>0</v>
      </c>
      <c r="CC29" s="5">
        <v>0</v>
      </c>
      <c r="CD29" s="5">
        <v>0</v>
      </c>
      <c r="CE29" s="5">
        <v>37</v>
      </c>
      <c r="CF29" s="5">
        <v>0</v>
      </c>
    </row>
    <row r="30" spans="1:84" s="2" customFormat="1" x14ac:dyDescent="0.25">
      <c r="A30" s="4"/>
      <c r="B30" s="57" t="s">
        <v>95</v>
      </c>
      <c r="C30" s="18"/>
      <c r="D30" s="19"/>
      <c r="E30" s="19"/>
      <c r="F30" s="19"/>
      <c r="G30" s="19"/>
      <c r="H30" s="19"/>
      <c r="I30" s="19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31"/>
      <c r="W30" s="27"/>
      <c r="X30" s="27"/>
      <c r="Y30" s="27"/>
    </row>
    <row r="31" spans="1:84" s="3" customFormat="1" ht="15" x14ac:dyDescent="0.25">
      <c r="A31" s="4" t="str">
        <f>"23/1"</f>
        <v>23/1</v>
      </c>
      <c r="B31" s="20" t="s">
        <v>96</v>
      </c>
      <c r="C31" s="18" t="str">
        <f>"100"</f>
        <v>100</v>
      </c>
      <c r="D31" s="19">
        <v>1.02</v>
      </c>
      <c r="E31" s="19">
        <v>0</v>
      </c>
      <c r="F31" s="19">
        <v>5.08</v>
      </c>
      <c r="G31" s="19">
        <v>5.08</v>
      </c>
      <c r="H31" s="19">
        <v>3.54</v>
      </c>
      <c r="I31" s="19">
        <v>68.196730000000002</v>
      </c>
      <c r="J31" s="27">
        <v>0.63</v>
      </c>
      <c r="K31" s="27">
        <v>3.25</v>
      </c>
      <c r="L31" s="27">
        <v>0.63</v>
      </c>
      <c r="M31" s="27">
        <v>0</v>
      </c>
      <c r="N31" s="27">
        <v>3.26</v>
      </c>
      <c r="O31" s="27">
        <v>0.28000000000000003</v>
      </c>
      <c r="P31" s="27">
        <v>1.3</v>
      </c>
      <c r="Q31" s="27">
        <v>0</v>
      </c>
      <c r="R31" s="27">
        <v>0</v>
      </c>
      <c r="S31" s="27">
        <v>0.74</v>
      </c>
      <c r="T31" s="27">
        <v>1.1399999999999999</v>
      </c>
      <c r="U31" s="27">
        <v>192.41</v>
      </c>
      <c r="V31" s="31">
        <v>270.02999999999997</v>
      </c>
      <c r="W31" s="27">
        <v>0.04</v>
      </c>
      <c r="X31" s="27">
        <v>0.47</v>
      </c>
      <c r="Y31" s="27">
        <v>23.28</v>
      </c>
      <c r="Z31" s="33">
        <v>0</v>
      </c>
      <c r="AA31" s="3">
        <v>0</v>
      </c>
      <c r="AB31" s="3">
        <v>0</v>
      </c>
      <c r="AC31" s="3">
        <v>37.31</v>
      </c>
      <c r="AD31" s="3">
        <v>39.51</v>
      </c>
      <c r="AE31" s="3">
        <v>7.36</v>
      </c>
      <c r="AF31" s="3">
        <v>29.34</v>
      </c>
      <c r="AG31" s="3">
        <v>9.56</v>
      </c>
      <c r="AH31" s="3">
        <v>25.37</v>
      </c>
      <c r="AI31" s="3">
        <v>26.96</v>
      </c>
      <c r="AJ31" s="3">
        <v>22.73</v>
      </c>
      <c r="AK31" s="3">
        <v>131.56</v>
      </c>
      <c r="AL31" s="3">
        <v>16.64</v>
      </c>
      <c r="AM31" s="3">
        <v>19.850000000000001</v>
      </c>
      <c r="AN31" s="3">
        <v>485.65</v>
      </c>
      <c r="AO31" s="3">
        <v>252.2</v>
      </c>
      <c r="AP31" s="3">
        <v>20.09</v>
      </c>
      <c r="AQ31" s="3">
        <v>26.91</v>
      </c>
      <c r="AR31" s="3">
        <v>25.36</v>
      </c>
      <c r="AS31" s="3">
        <v>5.16</v>
      </c>
      <c r="AT31" s="3">
        <v>0.14000000000000001</v>
      </c>
      <c r="AU31" s="3">
        <v>0.06</v>
      </c>
      <c r="AV31" s="3">
        <v>0.03</v>
      </c>
      <c r="AW31" s="3">
        <v>0.08</v>
      </c>
      <c r="AX31" s="3">
        <v>0.09</v>
      </c>
      <c r="AY31" s="3">
        <v>0.41</v>
      </c>
      <c r="AZ31" s="3">
        <v>0.18</v>
      </c>
      <c r="BA31" s="3">
        <v>0.33</v>
      </c>
      <c r="BB31" s="3">
        <v>0.09</v>
      </c>
      <c r="BC31" s="3">
        <v>0.22</v>
      </c>
      <c r="BD31" s="3">
        <v>0.02</v>
      </c>
      <c r="BE31" s="3">
        <v>0.03</v>
      </c>
      <c r="BF31" s="3">
        <v>0</v>
      </c>
      <c r="BG31" s="3">
        <v>0</v>
      </c>
      <c r="BH31" s="3">
        <v>0.08</v>
      </c>
      <c r="BI31" s="3">
        <v>1.2</v>
      </c>
      <c r="BJ31" s="3">
        <v>0.02</v>
      </c>
      <c r="BK31" s="3">
        <v>0</v>
      </c>
      <c r="BL31" s="3">
        <v>2.89</v>
      </c>
      <c r="BM31" s="3">
        <v>0</v>
      </c>
      <c r="BN31" s="3">
        <v>0</v>
      </c>
      <c r="BO31" s="3">
        <v>0</v>
      </c>
      <c r="BP31" s="3">
        <v>0</v>
      </c>
      <c r="BQ31" s="3">
        <v>0</v>
      </c>
      <c r="BR31" s="3">
        <v>87.41</v>
      </c>
      <c r="BT31" s="3">
        <v>124.13</v>
      </c>
      <c r="BV31" s="3">
        <v>0</v>
      </c>
      <c r="BW31" s="3">
        <v>0</v>
      </c>
      <c r="BX31" s="3">
        <v>0</v>
      </c>
      <c r="BY31" s="3">
        <v>0</v>
      </c>
      <c r="BZ31" s="3">
        <v>0</v>
      </c>
      <c r="CA31" s="3">
        <v>0</v>
      </c>
      <c r="CB31" s="3">
        <v>0</v>
      </c>
      <c r="CC31" s="3">
        <v>0</v>
      </c>
      <c r="CD31" s="3">
        <v>0</v>
      </c>
      <c r="CE31" s="3">
        <v>0</v>
      </c>
      <c r="CF31" s="3">
        <v>0.5</v>
      </c>
    </row>
    <row r="32" spans="1:84" s="3" customFormat="1" ht="15" x14ac:dyDescent="0.25">
      <c r="A32" s="4" t="str">
        <f>"3/3"</f>
        <v>3/3</v>
      </c>
      <c r="B32" s="20" t="s">
        <v>97</v>
      </c>
      <c r="C32" s="18" t="str">
        <f>"200"</f>
        <v>200</v>
      </c>
      <c r="D32" s="19">
        <v>4.1100000000000003</v>
      </c>
      <c r="E32" s="19">
        <v>0.83</v>
      </c>
      <c r="F32" s="19">
        <v>5.46</v>
      </c>
      <c r="G32" s="19">
        <v>0.71</v>
      </c>
      <c r="H32" s="19">
        <v>27.55</v>
      </c>
      <c r="I32" s="19">
        <v>183.228069413333</v>
      </c>
      <c r="J32" s="27">
        <v>3.77</v>
      </c>
      <c r="K32" s="27">
        <v>0.15</v>
      </c>
      <c r="L32" s="27">
        <v>0.45</v>
      </c>
      <c r="M32" s="27">
        <v>0</v>
      </c>
      <c r="N32" s="27">
        <v>3.34</v>
      </c>
      <c r="O32" s="27">
        <v>24.21</v>
      </c>
      <c r="P32" s="27">
        <v>2.2599999999999998</v>
      </c>
      <c r="Q32" s="27">
        <v>0</v>
      </c>
      <c r="R32" s="27">
        <v>0</v>
      </c>
      <c r="S32" s="27">
        <v>0.38</v>
      </c>
      <c r="T32" s="27">
        <v>3.56</v>
      </c>
      <c r="U32" s="27">
        <v>526</v>
      </c>
      <c r="V32" s="27">
        <v>922.51</v>
      </c>
      <c r="W32" s="27">
        <v>0.14000000000000001</v>
      </c>
      <c r="X32" s="27">
        <v>1.87</v>
      </c>
      <c r="Y32" s="27">
        <v>14.33</v>
      </c>
      <c r="Z32" s="33">
        <v>0</v>
      </c>
      <c r="AA32" s="3">
        <v>0</v>
      </c>
      <c r="AB32" s="3">
        <v>0</v>
      </c>
      <c r="AC32" s="3">
        <v>88.28</v>
      </c>
      <c r="AD32" s="3">
        <v>103.01</v>
      </c>
      <c r="AE32" s="3">
        <v>17.760000000000002</v>
      </c>
      <c r="AF32" s="3">
        <v>69.72</v>
      </c>
      <c r="AG32" s="3">
        <v>36.06</v>
      </c>
      <c r="AH32" s="3">
        <v>71.06</v>
      </c>
      <c r="AI32" s="3">
        <v>99.1</v>
      </c>
      <c r="AJ32" s="3">
        <v>268.44</v>
      </c>
      <c r="AK32" s="3">
        <v>120.98</v>
      </c>
      <c r="AL32" s="3">
        <v>25.59</v>
      </c>
      <c r="AM32" s="3">
        <v>69.989999999999995</v>
      </c>
      <c r="AN32" s="3">
        <v>376.03</v>
      </c>
      <c r="AO32" s="3">
        <v>2.13</v>
      </c>
      <c r="AP32" s="3">
        <v>53.14</v>
      </c>
      <c r="AQ32" s="3">
        <v>48.54</v>
      </c>
      <c r="AR32" s="3">
        <v>52.7</v>
      </c>
      <c r="AS32" s="3">
        <v>22.35</v>
      </c>
      <c r="AT32" s="3">
        <v>0.17</v>
      </c>
      <c r="AU32" s="3">
        <v>0.08</v>
      </c>
      <c r="AV32" s="3">
        <v>0.04</v>
      </c>
      <c r="AW32" s="3">
        <v>0.1</v>
      </c>
      <c r="AX32" s="3">
        <v>0.11</v>
      </c>
      <c r="AY32" s="3">
        <v>0.52</v>
      </c>
      <c r="AZ32" s="3">
        <v>0</v>
      </c>
      <c r="BA32" s="3">
        <v>1.47</v>
      </c>
      <c r="BB32" s="3">
        <v>0</v>
      </c>
      <c r="BC32" s="3">
        <v>0.46</v>
      </c>
      <c r="BD32" s="3">
        <v>0</v>
      </c>
      <c r="BE32" s="3">
        <v>0</v>
      </c>
      <c r="BF32" s="3">
        <v>0</v>
      </c>
      <c r="BG32" s="3">
        <v>0.1</v>
      </c>
      <c r="BH32" s="3">
        <v>0.15</v>
      </c>
      <c r="BI32" s="3">
        <v>1.39</v>
      </c>
      <c r="BJ32" s="3">
        <v>0</v>
      </c>
      <c r="BK32" s="3">
        <v>0</v>
      </c>
      <c r="BL32" s="3">
        <v>0.21</v>
      </c>
      <c r="BM32" s="3">
        <v>0.01</v>
      </c>
      <c r="BN32" s="3">
        <v>0.01</v>
      </c>
      <c r="BO32" s="3">
        <v>0</v>
      </c>
      <c r="BP32" s="3">
        <v>0</v>
      </c>
      <c r="BQ32" s="3">
        <v>0</v>
      </c>
      <c r="BR32" s="3">
        <v>164.79</v>
      </c>
      <c r="BT32" s="3">
        <v>26.95</v>
      </c>
      <c r="BV32" s="3">
        <v>0</v>
      </c>
      <c r="BW32" s="3">
        <v>0</v>
      </c>
      <c r="BX32" s="3">
        <v>0</v>
      </c>
      <c r="BY32" s="3">
        <v>0</v>
      </c>
      <c r="BZ32" s="3">
        <v>0</v>
      </c>
      <c r="CA32" s="3">
        <v>0</v>
      </c>
      <c r="CB32" s="3">
        <v>0</v>
      </c>
      <c r="CC32" s="3">
        <v>0</v>
      </c>
      <c r="CD32" s="3">
        <v>0</v>
      </c>
      <c r="CE32" s="3">
        <v>0</v>
      </c>
      <c r="CF32" s="3">
        <v>1.33</v>
      </c>
    </row>
    <row r="33" spans="1:84" s="3" customFormat="1" ht="15" x14ac:dyDescent="0.25">
      <c r="A33" s="4" t="str">
        <f>"-"</f>
        <v>-</v>
      </c>
      <c r="B33" s="20" t="s">
        <v>76</v>
      </c>
      <c r="C33" s="18" t="str">
        <f>"100"</f>
        <v>100</v>
      </c>
      <c r="D33" s="19">
        <v>6.61</v>
      </c>
      <c r="E33" s="19">
        <v>0</v>
      </c>
      <c r="F33" s="19">
        <v>0.66</v>
      </c>
      <c r="G33" s="19">
        <v>0.66</v>
      </c>
      <c r="H33" s="19">
        <v>46.7</v>
      </c>
      <c r="I33" s="19">
        <v>224.80099999999999</v>
      </c>
      <c r="J33" s="27">
        <v>0.2</v>
      </c>
      <c r="K33" s="27">
        <v>0</v>
      </c>
      <c r="L33" s="27">
        <v>0</v>
      </c>
      <c r="M33" s="27">
        <v>0</v>
      </c>
      <c r="N33" s="27">
        <v>1.1000000000000001</v>
      </c>
      <c r="O33" s="27">
        <v>45.6</v>
      </c>
      <c r="P33" s="27">
        <v>0.2</v>
      </c>
      <c r="Q33" s="27">
        <v>0</v>
      </c>
      <c r="R33" s="27">
        <v>0</v>
      </c>
      <c r="S33" s="27">
        <v>0.3</v>
      </c>
      <c r="T33" s="27">
        <v>1.8</v>
      </c>
      <c r="U33" s="27">
        <v>245.7</v>
      </c>
      <c r="V33" s="31">
        <v>82.46</v>
      </c>
      <c r="W33" s="27">
        <v>0.05</v>
      </c>
      <c r="X33" s="27">
        <v>1.36</v>
      </c>
      <c r="Y33" s="27">
        <v>0</v>
      </c>
      <c r="Z33" s="33">
        <v>0</v>
      </c>
      <c r="AA33" s="3">
        <v>0</v>
      </c>
      <c r="AB33" s="3">
        <v>0</v>
      </c>
      <c r="AC33" s="3">
        <v>508.95</v>
      </c>
      <c r="AD33" s="3">
        <v>168.78</v>
      </c>
      <c r="AE33" s="3">
        <v>100.05</v>
      </c>
      <c r="AF33" s="3">
        <v>200.1</v>
      </c>
      <c r="AG33" s="3">
        <v>75.69</v>
      </c>
      <c r="AH33" s="3">
        <v>361.92</v>
      </c>
      <c r="AI33" s="3">
        <v>224.46</v>
      </c>
      <c r="AJ33" s="3">
        <v>313.2</v>
      </c>
      <c r="AK33" s="3">
        <v>258.39</v>
      </c>
      <c r="AL33" s="3">
        <v>135.72</v>
      </c>
      <c r="AM33" s="3">
        <v>240.12</v>
      </c>
      <c r="AN33" s="3">
        <v>2007.96</v>
      </c>
      <c r="AO33" s="3">
        <v>234.9</v>
      </c>
      <c r="AP33" s="3">
        <v>654.24</v>
      </c>
      <c r="AQ33" s="3">
        <v>284.49</v>
      </c>
      <c r="AR33" s="3">
        <v>188.79</v>
      </c>
      <c r="AS33" s="3">
        <v>149.63999999999999</v>
      </c>
      <c r="AT33" s="3">
        <v>0</v>
      </c>
      <c r="AU33" s="3">
        <v>0</v>
      </c>
      <c r="AV33" s="3">
        <v>0</v>
      </c>
      <c r="AW33" s="3">
        <v>0</v>
      </c>
      <c r="AX33" s="3">
        <v>0</v>
      </c>
      <c r="AY33" s="3">
        <v>0</v>
      </c>
      <c r="AZ33" s="3">
        <v>0.14000000000000001</v>
      </c>
      <c r="BA33" s="3">
        <v>0.08</v>
      </c>
      <c r="BB33" s="3">
        <v>7.0000000000000007E-2</v>
      </c>
      <c r="BC33" s="3">
        <v>0.01</v>
      </c>
      <c r="BD33" s="3">
        <v>0</v>
      </c>
      <c r="BE33" s="3">
        <v>0</v>
      </c>
      <c r="BF33" s="3">
        <v>0</v>
      </c>
      <c r="BG33" s="3">
        <v>0</v>
      </c>
      <c r="BH33" s="3">
        <v>0.01</v>
      </c>
      <c r="BI33" s="3">
        <v>7.0000000000000007E-2</v>
      </c>
      <c r="BJ33" s="3">
        <v>0</v>
      </c>
      <c r="BK33" s="3">
        <v>0</v>
      </c>
      <c r="BL33" s="3">
        <v>0.28000000000000003</v>
      </c>
      <c r="BM33" s="3">
        <v>0.01</v>
      </c>
      <c r="BN33" s="3">
        <v>0</v>
      </c>
      <c r="BO33" s="3">
        <v>0</v>
      </c>
      <c r="BP33" s="3">
        <v>0</v>
      </c>
      <c r="BQ33" s="3">
        <v>0</v>
      </c>
      <c r="BR33" s="3">
        <v>39.1</v>
      </c>
      <c r="BT33" s="3">
        <v>0</v>
      </c>
      <c r="BV33" s="3">
        <v>0</v>
      </c>
      <c r="BW33" s="3">
        <v>0</v>
      </c>
      <c r="BX33" s="3">
        <v>0</v>
      </c>
      <c r="BY33" s="3">
        <v>0</v>
      </c>
      <c r="BZ33" s="3">
        <v>0</v>
      </c>
      <c r="CA33" s="3">
        <v>0</v>
      </c>
      <c r="CB33" s="3">
        <v>0</v>
      </c>
      <c r="CC33" s="3">
        <v>0</v>
      </c>
      <c r="CD33" s="3">
        <v>0</v>
      </c>
      <c r="CE33" s="3">
        <v>0</v>
      </c>
      <c r="CF33" s="3">
        <v>0</v>
      </c>
    </row>
    <row r="34" spans="1:84" s="4" customFormat="1" ht="15" x14ac:dyDescent="0.25">
      <c r="A34" s="4" t="str">
        <f>"15/10"</f>
        <v>15/10</v>
      </c>
      <c r="B34" s="20" t="s">
        <v>98</v>
      </c>
      <c r="C34" s="18" t="str">
        <f>"200"</f>
        <v>200</v>
      </c>
      <c r="D34" s="19">
        <v>0.08</v>
      </c>
      <c r="E34" s="19">
        <v>0</v>
      </c>
      <c r="F34" s="19">
        <v>0.01</v>
      </c>
      <c r="G34" s="19">
        <v>0.01</v>
      </c>
      <c r="H34" s="19">
        <v>9</v>
      </c>
      <c r="I34" s="19">
        <v>35.682173658536598</v>
      </c>
      <c r="J34" s="27">
        <v>0</v>
      </c>
      <c r="K34" s="27">
        <v>0</v>
      </c>
      <c r="L34" s="27">
        <v>0</v>
      </c>
      <c r="M34" s="27">
        <v>0</v>
      </c>
      <c r="N34" s="27">
        <v>9</v>
      </c>
      <c r="O34" s="27">
        <v>0</v>
      </c>
      <c r="P34" s="27">
        <v>0.11</v>
      </c>
      <c r="Q34" s="27">
        <v>0</v>
      </c>
      <c r="R34" s="27">
        <v>0</v>
      </c>
      <c r="S34" s="27">
        <v>0.28000000000000003</v>
      </c>
      <c r="T34" s="27">
        <v>0.04</v>
      </c>
      <c r="U34" s="27">
        <v>0.63</v>
      </c>
      <c r="V34" s="31">
        <v>7.25</v>
      </c>
      <c r="W34" s="27">
        <v>0</v>
      </c>
      <c r="X34" s="27">
        <v>0</v>
      </c>
      <c r="Y34" s="27">
        <v>0.78</v>
      </c>
      <c r="Z34" s="3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4">
        <v>0</v>
      </c>
      <c r="BB34" s="4">
        <v>0</v>
      </c>
      <c r="BC34" s="4">
        <v>0</v>
      </c>
      <c r="BD34" s="4">
        <v>0</v>
      </c>
      <c r="BE34" s="4">
        <v>0</v>
      </c>
      <c r="BF34" s="4">
        <v>0</v>
      </c>
      <c r="BG34" s="4">
        <v>0</v>
      </c>
      <c r="BH34" s="4">
        <v>0</v>
      </c>
      <c r="BI34" s="4">
        <v>0</v>
      </c>
      <c r="BJ34" s="4">
        <v>0</v>
      </c>
      <c r="BK34" s="4">
        <v>0</v>
      </c>
      <c r="BL34" s="4">
        <v>0</v>
      </c>
      <c r="BM34" s="4">
        <v>0</v>
      </c>
      <c r="BN34" s="4">
        <v>0</v>
      </c>
      <c r="BO34" s="4">
        <v>0</v>
      </c>
      <c r="BP34" s="4">
        <v>0</v>
      </c>
      <c r="BQ34" s="4">
        <v>0</v>
      </c>
      <c r="BR34" s="4">
        <v>199.43</v>
      </c>
      <c r="BT34" s="4">
        <v>7.0000000000000007E-2</v>
      </c>
      <c r="BV34" s="4">
        <v>0</v>
      </c>
      <c r="BW34" s="4">
        <v>0</v>
      </c>
      <c r="BX34" s="4">
        <v>0</v>
      </c>
      <c r="BY34" s="4">
        <v>0</v>
      </c>
      <c r="BZ34" s="4">
        <v>0</v>
      </c>
      <c r="CA34" s="4">
        <v>0</v>
      </c>
      <c r="CB34" s="4">
        <v>0</v>
      </c>
      <c r="CC34" s="4">
        <v>0</v>
      </c>
      <c r="CD34" s="4">
        <v>0</v>
      </c>
      <c r="CE34" s="4">
        <v>9.76</v>
      </c>
      <c r="CF34" s="4">
        <v>0</v>
      </c>
    </row>
    <row r="35" spans="1:84" s="5" customFormat="1" ht="14.25" x14ac:dyDescent="0.2">
      <c r="A35" s="6"/>
      <c r="B35" s="21" t="s">
        <v>99</v>
      </c>
      <c r="C35" s="22">
        <f>C34+C33+C32+C31</f>
        <v>600</v>
      </c>
      <c r="D35" s="23">
        <v>25.99</v>
      </c>
      <c r="E35" s="23">
        <v>14.72</v>
      </c>
      <c r="F35" s="23">
        <v>24.47</v>
      </c>
      <c r="G35" s="23">
        <v>8.4499999999999993</v>
      </c>
      <c r="H35" s="23">
        <v>94.04</v>
      </c>
      <c r="I35" s="23">
        <v>719.36</v>
      </c>
      <c r="J35" s="28">
        <v>10.52</v>
      </c>
      <c r="K35" s="28">
        <v>4.58</v>
      </c>
      <c r="L35" s="28">
        <v>0.63</v>
      </c>
      <c r="M35" s="28">
        <v>0</v>
      </c>
      <c r="N35" s="28">
        <v>18.18</v>
      </c>
      <c r="O35" s="28">
        <v>75.86</v>
      </c>
      <c r="P35" s="28">
        <v>4.8099999999999996</v>
      </c>
      <c r="Q35" s="28">
        <v>0</v>
      </c>
      <c r="R35" s="28">
        <v>0</v>
      </c>
      <c r="S35" s="28">
        <v>1.81</v>
      </c>
      <c r="T35" s="28">
        <v>7.59</v>
      </c>
      <c r="U35" s="28">
        <v>1033.6400000000001</v>
      </c>
      <c r="V35" s="32">
        <v>1626.16</v>
      </c>
      <c r="W35" s="28">
        <v>0.34</v>
      </c>
      <c r="X35" s="28">
        <v>6.69</v>
      </c>
      <c r="Y35" s="28">
        <v>40.39</v>
      </c>
      <c r="Z35" s="5">
        <v>0</v>
      </c>
      <c r="AA35" s="5">
        <v>0</v>
      </c>
      <c r="AB35" s="5">
        <v>0</v>
      </c>
      <c r="AC35" s="5">
        <v>1709.65</v>
      </c>
      <c r="AD35" s="5">
        <v>1442.49</v>
      </c>
      <c r="AE35" s="5">
        <v>449.9</v>
      </c>
      <c r="AF35" s="5">
        <v>883.61</v>
      </c>
      <c r="AG35" s="5">
        <v>278.19</v>
      </c>
      <c r="AH35" s="5">
        <v>1043.98</v>
      </c>
      <c r="AI35" s="5">
        <v>1134.72</v>
      </c>
      <c r="AJ35" s="5">
        <v>1384.31</v>
      </c>
      <c r="AK35" s="5">
        <v>1783.18</v>
      </c>
      <c r="AL35" s="5">
        <v>680.32</v>
      </c>
      <c r="AM35" s="5">
        <v>998.14</v>
      </c>
      <c r="AN35" s="5">
        <v>5141.9399999999996</v>
      </c>
      <c r="AO35" s="5">
        <v>686.07</v>
      </c>
      <c r="AP35" s="5">
        <v>1237.18</v>
      </c>
      <c r="AQ35" s="5">
        <v>944.33</v>
      </c>
      <c r="AR35" s="5">
        <v>744.06</v>
      </c>
      <c r="AS35" s="5">
        <v>372.21</v>
      </c>
      <c r="AT35" s="5">
        <v>0.35</v>
      </c>
      <c r="AU35" s="5">
        <v>0.14000000000000001</v>
      </c>
      <c r="AV35" s="5">
        <v>0.08</v>
      </c>
      <c r="AW35" s="5">
        <v>0.19</v>
      </c>
      <c r="AX35" s="5">
        <v>0.22</v>
      </c>
      <c r="AY35" s="5">
        <v>0.98</v>
      </c>
      <c r="AZ35" s="5">
        <v>0.32</v>
      </c>
      <c r="BA35" s="5">
        <v>2.1800000000000002</v>
      </c>
      <c r="BB35" s="5">
        <v>0.17</v>
      </c>
      <c r="BC35" s="5">
        <v>0.81</v>
      </c>
      <c r="BD35" s="5">
        <v>0.02</v>
      </c>
      <c r="BE35" s="5">
        <v>0.05</v>
      </c>
      <c r="BF35" s="5">
        <v>0</v>
      </c>
      <c r="BG35" s="5">
        <v>0.09</v>
      </c>
      <c r="BH35" s="5">
        <v>0.27</v>
      </c>
      <c r="BI35" s="5">
        <v>3.27</v>
      </c>
      <c r="BJ35" s="5">
        <v>0.03</v>
      </c>
      <c r="BK35" s="5">
        <v>0</v>
      </c>
      <c r="BL35" s="5">
        <v>4.4800000000000004</v>
      </c>
      <c r="BM35" s="5">
        <v>0.02</v>
      </c>
      <c r="BN35" s="5">
        <v>0.01</v>
      </c>
      <c r="BO35" s="5">
        <v>0</v>
      </c>
      <c r="BP35" s="5">
        <v>0</v>
      </c>
      <c r="BQ35" s="5">
        <v>0</v>
      </c>
      <c r="BR35" s="5">
        <v>588.28</v>
      </c>
      <c r="BS35" s="5" t="e">
        <f>$I$35/#REF!*100</f>
        <v>#REF!</v>
      </c>
      <c r="BT35" s="5">
        <v>173.63</v>
      </c>
      <c r="BV35" s="5">
        <v>0</v>
      </c>
      <c r="BW35" s="5">
        <v>0</v>
      </c>
      <c r="BX35" s="5">
        <v>0</v>
      </c>
      <c r="BY35" s="5">
        <v>0</v>
      </c>
      <c r="BZ35" s="5">
        <v>0</v>
      </c>
      <c r="CA35" s="5">
        <v>0</v>
      </c>
      <c r="CB35" s="5">
        <v>0</v>
      </c>
      <c r="CC35" s="5">
        <v>0</v>
      </c>
      <c r="CD35" s="5">
        <v>0</v>
      </c>
      <c r="CE35" s="5">
        <v>10.26</v>
      </c>
      <c r="CF35" s="5">
        <v>1.8</v>
      </c>
    </row>
    <row r="36" spans="1:84" s="2" customFormat="1" x14ac:dyDescent="0.25">
      <c r="A36" s="4"/>
      <c r="B36" s="57" t="s">
        <v>100</v>
      </c>
      <c r="C36" s="18"/>
      <c r="D36" s="19"/>
      <c r="E36" s="19"/>
      <c r="F36" s="19"/>
      <c r="G36" s="19"/>
      <c r="H36" s="19"/>
      <c r="I36" s="19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31"/>
      <c r="W36" s="27"/>
      <c r="X36" s="27"/>
      <c r="Y36" s="27"/>
    </row>
    <row r="37" spans="1:84" s="4" customFormat="1" ht="15" x14ac:dyDescent="0.25">
      <c r="A37" s="4" t="str">
        <f>"-"</f>
        <v>-</v>
      </c>
      <c r="B37" s="20" t="s">
        <v>101</v>
      </c>
      <c r="C37" s="18" t="str">
        <f>"200"</f>
        <v>200</v>
      </c>
      <c r="D37" s="19">
        <v>6</v>
      </c>
      <c r="E37" s="19">
        <v>6</v>
      </c>
      <c r="F37" s="19">
        <v>0.1</v>
      </c>
      <c r="G37" s="19">
        <v>0</v>
      </c>
      <c r="H37" s="19">
        <v>8</v>
      </c>
      <c r="I37" s="19">
        <v>60.4</v>
      </c>
      <c r="J37" s="27">
        <v>0</v>
      </c>
      <c r="K37" s="27">
        <v>0</v>
      </c>
      <c r="L37" s="27">
        <v>0</v>
      </c>
      <c r="M37" s="27">
        <v>0</v>
      </c>
      <c r="N37" s="27">
        <v>8</v>
      </c>
      <c r="O37" s="27">
        <v>0</v>
      </c>
      <c r="P37" s="27">
        <v>0</v>
      </c>
      <c r="Q37" s="27">
        <v>0</v>
      </c>
      <c r="R37" s="27">
        <v>0</v>
      </c>
      <c r="S37" s="27">
        <v>1.7</v>
      </c>
      <c r="T37" s="27">
        <v>1.4</v>
      </c>
      <c r="U37" s="27">
        <v>0</v>
      </c>
      <c r="V37" s="31">
        <v>304</v>
      </c>
      <c r="W37" s="27">
        <v>0.34</v>
      </c>
      <c r="X37" s="27">
        <v>0.2</v>
      </c>
      <c r="Y37" s="27">
        <v>1.4</v>
      </c>
      <c r="Z37" s="3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0</v>
      </c>
      <c r="AY37" s="4">
        <v>0</v>
      </c>
      <c r="AZ37" s="4">
        <v>0</v>
      </c>
      <c r="BA37" s="4">
        <v>0</v>
      </c>
      <c r="BB37" s="4">
        <v>0</v>
      </c>
      <c r="BC37" s="4">
        <v>0</v>
      </c>
      <c r="BD37" s="4">
        <v>0</v>
      </c>
      <c r="BE37" s="4">
        <v>0</v>
      </c>
      <c r="BF37" s="4">
        <v>0</v>
      </c>
      <c r="BG37" s="4">
        <v>0</v>
      </c>
      <c r="BH37" s="4">
        <v>0</v>
      </c>
      <c r="BI37" s="4">
        <v>0</v>
      </c>
      <c r="BJ37" s="4">
        <v>0</v>
      </c>
      <c r="BK37" s="4">
        <v>0</v>
      </c>
      <c r="BL37" s="4">
        <v>0</v>
      </c>
      <c r="BM37" s="4">
        <v>0</v>
      </c>
      <c r="BN37" s="4">
        <v>0</v>
      </c>
      <c r="BO37" s="4">
        <v>0</v>
      </c>
      <c r="BP37" s="4">
        <v>0</v>
      </c>
      <c r="BQ37" s="4">
        <v>0</v>
      </c>
      <c r="BR37" s="4">
        <v>182.8</v>
      </c>
      <c r="BT37" s="4">
        <v>0</v>
      </c>
      <c r="BV37" s="4">
        <v>0</v>
      </c>
      <c r="BW37" s="4">
        <v>0</v>
      </c>
      <c r="BX37" s="4">
        <v>0</v>
      </c>
      <c r="BY37" s="4">
        <v>0</v>
      </c>
      <c r="BZ37" s="4">
        <v>0</v>
      </c>
      <c r="CA37" s="4">
        <v>0</v>
      </c>
      <c r="CB37" s="4">
        <v>0</v>
      </c>
      <c r="CC37" s="4">
        <v>0</v>
      </c>
      <c r="CD37" s="4">
        <v>0</v>
      </c>
      <c r="CE37" s="4">
        <v>0</v>
      </c>
      <c r="CF37" s="4">
        <v>0</v>
      </c>
    </row>
    <row r="38" spans="1:84" s="5" customFormat="1" ht="14.25" x14ac:dyDescent="0.2">
      <c r="A38" s="6"/>
      <c r="B38" s="21" t="s">
        <v>102</v>
      </c>
      <c r="C38" s="22" t="str">
        <f>C37</f>
        <v>200</v>
      </c>
      <c r="D38" s="23">
        <v>6</v>
      </c>
      <c r="E38" s="23">
        <v>6</v>
      </c>
      <c r="F38" s="23">
        <v>0.1</v>
      </c>
      <c r="G38" s="23">
        <v>0</v>
      </c>
      <c r="H38" s="23">
        <v>8</v>
      </c>
      <c r="I38" s="23">
        <v>60.4</v>
      </c>
      <c r="J38" s="28">
        <v>0</v>
      </c>
      <c r="K38" s="28">
        <v>0</v>
      </c>
      <c r="L38" s="28">
        <v>0</v>
      </c>
      <c r="M38" s="28">
        <v>0</v>
      </c>
      <c r="N38" s="28">
        <v>8</v>
      </c>
      <c r="O38" s="28">
        <v>0</v>
      </c>
      <c r="P38" s="28">
        <v>0</v>
      </c>
      <c r="Q38" s="28">
        <v>0</v>
      </c>
      <c r="R38" s="28">
        <v>0</v>
      </c>
      <c r="S38" s="28">
        <v>1.7</v>
      </c>
      <c r="T38" s="28">
        <v>1.4</v>
      </c>
      <c r="U38" s="28">
        <v>0</v>
      </c>
      <c r="V38" s="32">
        <v>304</v>
      </c>
      <c r="W38" s="28">
        <v>0.34</v>
      </c>
      <c r="X38" s="28">
        <v>0.2</v>
      </c>
      <c r="Y38" s="28">
        <v>1.4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  <c r="AW38" s="5">
        <v>0</v>
      </c>
      <c r="AX38" s="5">
        <v>0</v>
      </c>
      <c r="AY38" s="5">
        <v>0</v>
      </c>
      <c r="AZ38" s="5">
        <v>0</v>
      </c>
      <c r="BA38" s="5">
        <v>0</v>
      </c>
      <c r="BB38" s="5">
        <v>0</v>
      </c>
      <c r="BC38" s="5">
        <v>0</v>
      </c>
      <c r="BD38" s="5">
        <v>0</v>
      </c>
      <c r="BE38" s="5">
        <v>0</v>
      </c>
      <c r="BF38" s="5">
        <v>0</v>
      </c>
      <c r="BG38" s="5">
        <v>0</v>
      </c>
      <c r="BH38" s="5">
        <v>0</v>
      </c>
      <c r="BI38" s="5">
        <v>0</v>
      </c>
      <c r="BJ38" s="5">
        <v>0</v>
      </c>
      <c r="BK38" s="5">
        <v>0</v>
      </c>
      <c r="BL38" s="5">
        <v>0</v>
      </c>
      <c r="BM38" s="5">
        <v>0</v>
      </c>
      <c r="BN38" s="5">
        <v>0</v>
      </c>
      <c r="BO38" s="5">
        <v>0</v>
      </c>
      <c r="BP38" s="5">
        <v>0</v>
      </c>
      <c r="BQ38" s="5">
        <v>0</v>
      </c>
      <c r="BR38" s="5">
        <v>182.8</v>
      </c>
      <c r="BS38" s="5" t="e">
        <f>$I$38/#REF!*100</f>
        <v>#REF!</v>
      </c>
      <c r="BT38" s="5">
        <v>0</v>
      </c>
      <c r="BV38" s="5">
        <v>0</v>
      </c>
      <c r="BW38" s="5">
        <v>0</v>
      </c>
      <c r="BX38" s="5">
        <v>0</v>
      </c>
      <c r="BY38" s="5">
        <v>0</v>
      </c>
      <c r="BZ38" s="5">
        <v>0</v>
      </c>
      <c r="CA38" s="5">
        <v>0</v>
      </c>
      <c r="CB38" s="5">
        <v>0</v>
      </c>
      <c r="CC38" s="5">
        <v>0</v>
      </c>
      <c r="CD38" s="5">
        <v>0</v>
      </c>
      <c r="CE38" s="5">
        <v>0</v>
      </c>
      <c r="CF38" s="5">
        <v>0</v>
      </c>
    </row>
    <row r="39" spans="1:84" s="5" customFormat="1" ht="14.25" x14ac:dyDescent="0.2">
      <c r="A39" s="6"/>
      <c r="B39" s="21" t="s">
        <v>103</v>
      </c>
      <c r="C39" s="22">
        <f>C38+C35+C29+C16+C13+C24</f>
        <v>3090</v>
      </c>
      <c r="D39" s="23">
        <v>106.54</v>
      </c>
      <c r="E39" s="23">
        <v>63.82</v>
      </c>
      <c r="F39" s="23">
        <v>87.52</v>
      </c>
      <c r="G39" s="23">
        <v>27.56</v>
      </c>
      <c r="H39" s="23">
        <v>449.27</v>
      </c>
      <c r="I39" s="23">
        <v>3115.8</v>
      </c>
      <c r="J39" s="28">
        <v>42.92</v>
      </c>
      <c r="K39" s="28">
        <v>12.72</v>
      </c>
      <c r="L39" s="28">
        <v>5.9</v>
      </c>
      <c r="M39" s="28">
        <v>0</v>
      </c>
      <c r="N39" s="28">
        <v>154.53</v>
      </c>
      <c r="O39" s="28">
        <v>294.75</v>
      </c>
      <c r="P39" s="28">
        <v>37.58</v>
      </c>
      <c r="Q39" s="28">
        <v>0</v>
      </c>
      <c r="R39" s="28">
        <v>0</v>
      </c>
      <c r="S39" s="28">
        <v>10.38</v>
      </c>
      <c r="T39" s="28">
        <v>34.22</v>
      </c>
      <c r="U39" s="28">
        <v>3657.16</v>
      </c>
      <c r="V39" s="32">
        <v>4458.76</v>
      </c>
      <c r="W39" s="28">
        <v>1.81</v>
      </c>
      <c r="X39" s="28">
        <v>17.96</v>
      </c>
      <c r="Y39" s="28">
        <v>135.76</v>
      </c>
      <c r="Z39" s="5">
        <v>0.4</v>
      </c>
      <c r="AA39" s="5">
        <v>4.2</v>
      </c>
      <c r="AB39" s="5">
        <v>4.0999999999999996</v>
      </c>
      <c r="AC39" s="5">
        <v>5856.15</v>
      </c>
      <c r="AD39" s="5">
        <v>4254.66</v>
      </c>
      <c r="AE39" s="5">
        <v>1591.11</v>
      </c>
      <c r="AF39" s="5">
        <v>2848.15</v>
      </c>
      <c r="AG39" s="5">
        <v>1048.44</v>
      </c>
      <c r="AH39" s="5">
        <v>3799.89</v>
      </c>
      <c r="AI39" s="5">
        <v>3677.28</v>
      </c>
      <c r="AJ39" s="5">
        <v>4578.8999999999996</v>
      </c>
      <c r="AK39" s="5">
        <v>6072.29</v>
      </c>
      <c r="AL39" s="5">
        <v>2143.67</v>
      </c>
      <c r="AM39" s="5">
        <v>3474.39</v>
      </c>
      <c r="AN39" s="5">
        <v>16989.53</v>
      </c>
      <c r="AO39" s="5">
        <v>935.21</v>
      </c>
      <c r="AP39" s="5">
        <v>4844.95</v>
      </c>
      <c r="AQ39" s="5">
        <v>3522.05</v>
      </c>
      <c r="AR39" s="5">
        <v>2667.06</v>
      </c>
      <c r="AS39" s="5">
        <v>1425.93</v>
      </c>
      <c r="AT39" s="5">
        <v>1.07</v>
      </c>
      <c r="AU39" s="5">
        <v>0.5</v>
      </c>
      <c r="AV39" s="5">
        <v>0.34</v>
      </c>
      <c r="AW39" s="5">
        <v>0.82</v>
      </c>
      <c r="AX39" s="5">
        <v>0.95</v>
      </c>
      <c r="AY39" s="5">
        <v>3.88</v>
      </c>
      <c r="AZ39" s="5">
        <v>0.44</v>
      </c>
      <c r="BA39" s="5">
        <v>10.85</v>
      </c>
      <c r="BB39" s="5">
        <v>0.21</v>
      </c>
      <c r="BC39" s="5">
        <v>3.46</v>
      </c>
      <c r="BD39" s="5">
        <v>0.13</v>
      </c>
      <c r="BE39" s="5">
        <v>0.12</v>
      </c>
      <c r="BF39" s="5">
        <v>0</v>
      </c>
      <c r="BG39" s="5">
        <v>0.49</v>
      </c>
      <c r="BH39" s="5">
        <v>1.07</v>
      </c>
      <c r="BI39" s="5">
        <v>13.02</v>
      </c>
      <c r="BJ39" s="5">
        <v>0.05</v>
      </c>
      <c r="BK39" s="5">
        <v>0</v>
      </c>
      <c r="BL39" s="5">
        <v>13.86</v>
      </c>
      <c r="BM39" s="5">
        <v>0.27</v>
      </c>
      <c r="BN39" s="5">
        <v>0.04</v>
      </c>
      <c r="BO39" s="5">
        <v>0</v>
      </c>
      <c r="BP39" s="5">
        <v>0</v>
      </c>
      <c r="BQ39" s="5">
        <v>0</v>
      </c>
      <c r="BR39" s="5">
        <v>2358.0500000000002</v>
      </c>
      <c r="BT39" s="5">
        <v>1129.46</v>
      </c>
      <c r="BV39" s="5">
        <v>0</v>
      </c>
      <c r="BW39" s="5">
        <v>0</v>
      </c>
      <c r="BX39" s="5">
        <v>0</v>
      </c>
      <c r="BY39" s="5">
        <v>0</v>
      </c>
      <c r="BZ39" s="5">
        <v>0</v>
      </c>
      <c r="CA39" s="5">
        <v>0</v>
      </c>
      <c r="CB39" s="5">
        <v>0</v>
      </c>
      <c r="CC39" s="5">
        <v>0</v>
      </c>
      <c r="CD39" s="5">
        <v>0</v>
      </c>
      <c r="CE39" s="5">
        <v>77.260000000000005</v>
      </c>
      <c r="CF39" s="5">
        <v>12.06</v>
      </c>
    </row>
    <row r="40" spans="1:84" s="2" customFormat="1" ht="15" x14ac:dyDescent="0.25">
      <c r="B40" s="24"/>
      <c r="C40" s="25"/>
      <c r="D40" s="26"/>
      <c r="E40" s="26"/>
      <c r="F40" s="26"/>
      <c r="G40" s="26"/>
      <c r="H40" s="26"/>
      <c r="I40" s="26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35"/>
    </row>
    <row r="41" spans="1:84" s="2" customFormat="1" x14ac:dyDescent="0.25">
      <c r="A41" s="4"/>
      <c r="B41" s="57" t="s">
        <v>104</v>
      </c>
      <c r="C41" s="18"/>
      <c r="D41" s="19"/>
      <c r="E41" s="19"/>
      <c r="F41" s="19"/>
      <c r="G41" s="19"/>
      <c r="H41" s="19"/>
      <c r="I41" s="19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</row>
    <row r="42" spans="1:84" s="2" customFormat="1" x14ac:dyDescent="0.25">
      <c r="A42" s="4"/>
      <c r="B42" s="57" t="s">
        <v>71</v>
      </c>
      <c r="C42" s="18"/>
      <c r="D42" s="19"/>
      <c r="E42" s="19"/>
      <c r="F42" s="19"/>
      <c r="G42" s="19"/>
      <c r="H42" s="19"/>
      <c r="I42" s="19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</row>
    <row r="43" spans="1:84" s="3" customFormat="1" ht="15" x14ac:dyDescent="0.25">
      <c r="A43" s="4" t="str">
        <f>"14/4"</f>
        <v>14/4</v>
      </c>
      <c r="B43" s="20" t="s">
        <v>105</v>
      </c>
      <c r="C43" s="18" t="str">
        <f>"200"</f>
        <v>200</v>
      </c>
      <c r="D43" s="19">
        <v>6.53</v>
      </c>
      <c r="E43" s="19">
        <v>2.35</v>
      </c>
      <c r="F43" s="19">
        <v>5.47</v>
      </c>
      <c r="G43" s="19">
        <v>1.32</v>
      </c>
      <c r="H43" s="19">
        <v>31.31</v>
      </c>
      <c r="I43" s="19">
        <v>204.28607199999999</v>
      </c>
      <c r="J43" s="27">
        <v>3.36</v>
      </c>
      <c r="K43" s="27">
        <v>0.09</v>
      </c>
      <c r="L43" s="27">
        <v>1.36</v>
      </c>
      <c r="M43" s="27">
        <v>0</v>
      </c>
      <c r="N43" s="27">
        <v>7.79</v>
      </c>
      <c r="O43" s="27">
        <v>23.51</v>
      </c>
      <c r="P43" s="27">
        <v>1.31</v>
      </c>
      <c r="Q43" s="27">
        <v>0</v>
      </c>
      <c r="R43" s="27">
        <v>0</v>
      </c>
      <c r="S43" s="27">
        <v>0.08</v>
      </c>
      <c r="T43" s="27">
        <v>1.86</v>
      </c>
      <c r="U43" s="27">
        <v>314.32</v>
      </c>
      <c r="V43" s="27">
        <v>178.28</v>
      </c>
      <c r="W43" s="27">
        <v>0.11</v>
      </c>
      <c r="X43" s="27">
        <v>0.57999999999999996</v>
      </c>
      <c r="Y43" s="27">
        <v>0.42</v>
      </c>
      <c r="Z43" s="33">
        <v>0</v>
      </c>
      <c r="AA43" s="3">
        <v>0</v>
      </c>
      <c r="AB43" s="3">
        <v>0</v>
      </c>
      <c r="AC43" s="3">
        <v>579.75</v>
      </c>
      <c r="AD43" s="3">
        <v>110.09</v>
      </c>
      <c r="AE43" s="3">
        <v>111.95</v>
      </c>
      <c r="AF43" s="3">
        <v>152.22999999999999</v>
      </c>
      <c r="AG43" s="3">
        <v>69.31</v>
      </c>
      <c r="AH43" s="3">
        <v>219.71</v>
      </c>
      <c r="AI43" s="3">
        <v>405.65</v>
      </c>
      <c r="AJ43" s="3">
        <v>160.84</v>
      </c>
      <c r="AK43" s="3">
        <v>246.98</v>
      </c>
      <c r="AL43" s="3">
        <v>99.11</v>
      </c>
      <c r="AM43" s="3">
        <v>113.79</v>
      </c>
      <c r="AN43" s="3">
        <v>840.3</v>
      </c>
      <c r="AO43" s="3">
        <v>1.28</v>
      </c>
      <c r="AP43" s="3">
        <v>306.44</v>
      </c>
      <c r="AQ43" s="3">
        <v>265.32</v>
      </c>
      <c r="AR43" s="3">
        <v>155.78</v>
      </c>
      <c r="AS43" s="3">
        <v>68.09</v>
      </c>
      <c r="AT43" s="3">
        <v>0.1</v>
      </c>
      <c r="AU43" s="3">
        <v>0.05</v>
      </c>
      <c r="AV43" s="3">
        <v>0.03</v>
      </c>
      <c r="AW43" s="3">
        <v>0.06</v>
      </c>
      <c r="AX43" s="3">
        <v>7.0000000000000007E-2</v>
      </c>
      <c r="AY43" s="3">
        <v>0.32</v>
      </c>
      <c r="AZ43" s="3">
        <v>0</v>
      </c>
      <c r="BA43" s="3">
        <v>0.9</v>
      </c>
      <c r="BB43" s="3">
        <v>0</v>
      </c>
      <c r="BC43" s="3">
        <v>0.28000000000000003</v>
      </c>
      <c r="BD43" s="3">
        <v>0.01</v>
      </c>
      <c r="BE43" s="3">
        <v>0</v>
      </c>
      <c r="BF43" s="3">
        <v>0</v>
      </c>
      <c r="BG43" s="3">
        <v>0.06</v>
      </c>
      <c r="BH43" s="3">
        <v>0.09</v>
      </c>
      <c r="BI43" s="3">
        <v>0.87</v>
      </c>
      <c r="BJ43" s="3">
        <v>0</v>
      </c>
      <c r="BK43" s="3">
        <v>0</v>
      </c>
      <c r="BL43" s="3">
        <v>0.77</v>
      </c>
      <c r="BM43" s="3">
        <v>0.01</v>
      </c>
      <c r="BN43" s="3">
        <v>0</v>
      </c>
      <c r="BO43" s="3">
        <v>0</v>
      </c>
      <c r="BP43" s="3">
        <v>0</v>
      </c>
      <c r="BQ43" s="3">
        <v>0</v>
      </c>
      <c r="BR43" s="3">
        <v>165.81</v>
      </c>
      <c r="BT43" s="3">
        <v>22.93</v>
      </c>
      <c r="BV43" s="3">
        <v>0</v>
      </c>
      <c r="BW43" s="3">
        <v>0</v>
      </c>
      <c r="BX43" s="3">
        <v>0</v>
      </c>
      <c r="BY43" s="3">
        <v>0</v>
      </c>
      <c r="BZ43" s="3">
        <v>0</v>
      </c>
      <c r="CA43" s="3">
        <v>0</v>
      </c>
      <c r="CB43" s="3">
        <v>0</v>
      </c>
      <c r="CC43" s="3">
        <v>0</v>
      </c>
      <c r="CD43" s="3">
        <v>0</v>
      </c>
      <c r="CE43" s="3">
        <v>4</v>
      </c>
      <c r="CF43" s="3">
        <v>0.8</v>
      </c>
    </row>
    <row r="44" spans="1:84" s="3" customFormat="1" ht="15" x14ac:dyDescent="0.25">
      <c r="A44" s="4" t="str">
        <f>"1/6"</f>
        <v>1/6</v>
      </c>
      <c r="B44" s="20" t="s">
        <v>106</v>
      </c>
      <c r="C44" s="18" t="str">
        <f>"40"</f>
        <v>40</v>
      </c>
      <c r="D44" s="19">
        <v>5.08</v>
      </c>
      <c r="E44" s="19">
        <v>5.08</v>
      </c>
      <c r="F44" s="19">
        <v>4.5999999999999996</v>
      </c>
      <c r="G44" s="19">
        <v>0</v>
      </c>
      <c r="H44" s="19">
        <v>0.28000000000000003</v>
      </c>
      <c r="I44" s="19">
        <v>62.783999999999999</v>
      </c>
      <c r="J44" s="27">
        <v>1.2</v>
      </c>
      <c r="K44" s="27">
        <v>0</v>
      </c>
      <c r="L44" s="27">
        <v>0</v>
      </c>
      <c r="M44" s="27">
        <v>0</v>
      </c>
      <c r="N44" s="27">
        <v>0.28000000000000003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0.4</v>
      </c>
      <c r="U44" s="27">
        <v>53.6</v>
      </c>
      <c r="V44" s="27">
        <v>56</v>
      </c>
      <c r="W44" s="27">
        <v>0.18</v>
      </c>
      <c r="X44" s="27">
        <v>0.08</v>
      </c>
      <c r="Y44" s="27">
        <v>0</v>
      </c>
      <c r="Z44" s="33">
        <v>0</v>
      </c>
      <c r="AA44" s="3">
        <v>0</v>
      </c>
      <c r="AB44" s="3">
        <v>0</v>
      </c>
      <c r="AC44" s="3">
        <v>432.4</v>
      </c>
      <c r="AD44" s="3">
        <v>361.2</v>
      </c>
      <c r="AE44" s="3">
        <v>169.6</v>
      </c>
      <c r="AF44" s="3">
        <v>244</v>
      </c>
      <c r="AG44" s="3">
        <v>81.599999999999994</v>
      </c>
      <c r="AH44" s="3">
        <v>260.8</v>
      </c>
      <c r="AI44" s="3">
        <v>284</v>
      </c>
      <c r="AJ44" s="3">
        <v>314.8</v>
      </c>
      <c r="AK44" s="3">
        <v>491.6</v>
      </c>
      <c r="AL44" s="3">
        <v>136</v>
      </c>
      <c r="AM44" s="3">
        <v>166.4</v>
      </c>
      <c r="AN44" s="3">
        <v>709.2</v>
      </c>
      <c r="AO44" s="3">
        <v>5.6</v>
      </c>
      <c r="AP44" s="3">
        <v>158.4</v>
      </c>
      <c r="AQ44" s="3">
        <v>371.2</v>
      </c>
      <c r="AR44" s="3">
        <v>190.4</v>
      </c>
      <c r="AS44" s="3">
        <v>117.2</v>
      </c>
      <c r="AT44" s="3">
        <v>0</v>
      </c>
      <c r="AU44" s="3">
        <v>0</v>
      </c>
      <c r="AV44" s="3">
        <v>0</v>
      </c>
      <c r="AW44" s="3">
        <v>0</v>
      </c>
      <c r="AX44" s="3">
        <v>0</v>
      </c>
      <c r="AY44" s="3">
        <v>0</v>
      </c>
      <c r="AZ44" s="3">
        <v>0</v>
      </c>
      <c r="BA44" s="3">
        <v>0</v>
      </c>
      <c r="BB44" s="3">
        <v>0</v>
      </c>
      <c r="BC44" s="3">
        <v>0</v>
      </c>
      <c r="BD44" s="3">
        <v>0</v>
      </c>
      <c r="BE44" s="3">
        <v>0</v>
      </c>
      <c r="BF44" s="3">
        <v>0</v>
      </c>
      <c r="BG44" s="3">
        <v>0</v>
      </c>
      <c r="BH44" s="3">
        <v>0</v>
      </c>
      <c r="BI44" s="3">
        <v>0</v>
      </c>
      <c r="BJ44" s="3">
        <v>0</v>
      </c>
      <c r="BK44" s="3">
        <v>0</v>
      </c>
      <c r="BL44" s="3">
        <v>0</v>
      </c>
      <c r="BM44" s="3">
        <v>0</v>
      </c>
      <c r="BN44" s="3">
        <v>0</v>
      </c>
      <c r="BO44" s="3">
        <v>0</v>
      </c>
      <c r="BP44" s="3">
        <v>0</v>
      </c>
      <c r="BQ44" s="3">
        <v>0</v>
      </c>
      <c r="BR44" s="3">
        <v>29.64</v>
      </c>
      <c r="BT44" s="3">
        <v>104</v>
      </c>
      <c r="BV44" s="3">
        <v>0</v>
      </c>
      <c r="BW44" s="3">
        <v>0</v>
      </c>
      <c r="BX44" s="3">
        <v>0</v>
      </c>
      <c r="BY44" s="3">
        <v>0</v>
      </c>
      <c r="BZ44" s="3">
        <v>0</v>
      </c>
      <c r="CA44" s="3">
        <v>0</v>
      </c>
      <c r="CB44" s="3">
        <v>0</v>
      </c>
      <c r="CC44" s="3">
        <v>0</v>
      </c>
      <c r="CD44" s="3">
        <v>0</v>
      </c>
      <c r="CE44" s="3">
        <v>0</v>
      </c>
      <c r="CF44" s="3">
        <v>0</v>
      </c>
    </row>
    <row r="45" spans="1:84" s="3" customFormat="1" ht="15" x14ac:dyDescent="0.25">
      <c r="A45" s="4"/>
      <c r="B45" s="20" t="s">
        <v>73</v>
      </c>
      <c r="C45" s="18" t="str">
        <f>"10"</f>
        <v>10</v>
      </c>
      <c r="D45" s="19">
        <v>0.08</v>
      </c>
      <c r="E45" s="19">
        <v>0.08</v>
      </c>
      <c r="F45" s="19">
        <v>7.25</v>
      </c>
      <c r="G45" s="19">
        <v>0</v>
      </c>
      <c r="H45" s="19">
        <v>0.13</v>
      </c>
      <c r="I45" s="19">
        <v>66.063999999999993</v>
      </c>
      <c r="J45" s="27">
        <v>4.71</v>
      </c>
      <c r="K45" s="27">
        <v>0.22</v>
      </c>
      <c r="L45" s="27">
        <v>0</v>
      </c>
      <c r="M45" s="27">
        <v>0</v>
      </c>
      <c r="N45" s="27">
        <v>0.13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0.14000000000000001</v>
      </c>
      <c r="U45" s="27">
        <v>1.5</v>
      </c>
      <c r="V45" s="27">
        <v>3</v>
      </c>
      <c r="W45" s="27">
        <v>0.01</v>
      </c>
      <c r="X45" s="27">
        <v>0.01</v>
      </c>
      <c r="Y45" s="27">
        <v>0</v>
      </c>
      <c r="Z45" s="33">
        <v>0</v>
      </c>
      <c r="AA45" s="3">
        <v>0</v>
      </c>
      <c r="AB45" s="3">
        <v>0</v>
      </c>
      <c r="AC45" s="3">
        <v>7.6</v>
      </c>
      <c r="AD45" s="3">
        <v>4.5</v>
      </c>
      <c r="AE45" s="3">
        <v>1.7</v>
      </c>
      <c r="AF45" s="3">
        <v>4.7</v>
      </c>
      <c r="AG45" s="3">
        <v>4.3</v>
      </c>
      <c r="AH45" s="3">
        <v>4.2</v>
      </c>
      <c r="AI45" s="3">
        <v>3.6</v>
      </c>
      <c r="AJ45" s="3">
        <v>2.6</v>
      </c>
      <c r="AK45" s="3">
        <v>5.7</v>
      </c>
      <c r="AL45" s="3">
        <v>3.5</v>
      </c>
      <c r="AM45" s="3">
        <v>2.4</v>
      </c>
      <c r="AN45" s="3">
        <v>14.2</v>
      </c>
      <c r="AO45" s="3">
        <v>0</v>
      </c>
      <c r="AP45" s="3">
        <v>4.8</v>
      </c>
      <c r="AQ45" s="3">
        <v>5.4</v>
      </c>
      <c r="AR45" s="3">
        <v>4.2</v>
      </c>
      <c r="AS45" s="3">
        <v>1</v>
      </c>
      <c r="AT45" s="3">
        <v>0.27</v>
      </c>
      <c r="AU45" s="3">
        <v>0.12</v>
      </c>
      <c r="AV45" s="3">
        <v>7.0000000000000007E-2</v>
      </c>
      <c r="AW45" s="3">
        <v>0.15</v>
      </c>
      <c r="AX45" s="3">
        <v>0.17</v>
      </c>
      <c r="AY45" s="3">
        <v>0.79</v>
      </c>
      <c r="AZ45" s="3">
        <v>0</v>
      </c>
      <c r="BA45" s="3">
        <v>2.21</v>
      </c>
      <c r="BB45" s="3">
        <v>0</v>
      </c>
      <c r="BC45" s="3">
        <v>0.68</v>
      </c>
      <c r="BD45" s="3">
        <v>0</v>
      </c>
      <c r="BE45" s="3">
        <v>0</v>
      </c>
      <c r="BF45" s="3">
        <v>0</v>
      </c>
      <c r="BG45" s="3">
        <v>0.15</v>
      </c>
      <c r="BH45" s="3">
        <v>0.23</v>
      </c>
      <c r="BI45" s="3">
        <v>1.8</v>
      </c>
      <c r="BJ45" s="3">
        <v>0</v>
      </c>
      <c r="BK45" s="3">
        <v>0</v>
      </c>
      <c r="BL45" s="3">
        <v>0.09</v>
      </c>
      <c r="BM45" s="3">
        <v>0.01</v>
      </c>
      <c r="BN45" s="3">
        <v>0</v>
      </c>
      <c r="BO45" s="3">
        <v>0</v>
      </c>
      <c r="BP45" s="3">
        <v>0</v>
      </c>
      <c r="BQ45" s="3">
        <v>0</v>
      </c>
      <c r="BR45" s="3">
        <v>2.5</v>
      </c>
      <c r="BT45" s="3">
        <v>45</v>
      </c>
      <c r="BV45" s="3">
        <v>0</v>
      </c>
      <c r="BW45" s="3">
        <v>0</v>
      </c>
      <c r="BX45" s="3">
        <v>0</v>
      </c>
      <c r="BY45" s="3">
        <v>0</v>
      </c>
      <c r="BZ45" s="3">
        <v>0</v>
      </c>
      <c r="CA45" s="3">
        <v>0</v>
      </c>
      <c r="CB45" s="3">
        <v>0</v>
      </c>
      <c r="CC45" s="3">
        <v>0</v>
      </c>
      <c r="CD45" s="3">
        <v>0</v>
      </c>
      <c r="CE45" s="3">
        <v>0</v>
      </c>
      <c r="CF45" s="3">
        <v>0</v>
      </c>
    </row>
    <row r="46" spans="1:84" s="3" customFormat="1" ht="15" x14ac:dyDescent="0.25">
      <c r="A46" s="4" t="str">
        <f>"-"</f>
        <v>-</v>
      </c>
      <c r="B46" s="20" t="s">
        <v>107</v>
      </c>
      <c r="C46" s="18" t="str">
        <f>"125"</f>
        <v>125</v>
      </c>
      <c r="D46" s="19">
        <v>3.63</v>
      </c>
      <c r="E46" s="19">
        <v>3.63</v>
      </c>
      <c r="F46" s="19">
        <v>4</v>
      </c>
      <c r="G46" s="19">
        <v>0</v>
      </c>
      <c r="H46" s="19">
        <v>5.88</v>
      </c>
      <c r="I46" s="19">
        <v>73.2</v>
      </c>
      <c r="J46" s="27">
        <v>2.5</v>
      </c>
      <c r="K46" s="27">
        <v>0</v>
      </c>
      <c r="L46" s="27">
        <v>0</v>
      </c>
      <c r="M46" s="27">
        <v>0</v>
      </c>
      <c r="N46" s="27">
        <v>5.88</v>
      </c>
      <c r="O46" s="27">
        <v>0</v>
      </c>
      <c r="P46" s="27">
        <v>0</v>
      </c>
      <c r="Q46" s="27">
        <v>0</v>
      </c>
      <c r="R46" s="27">
        <v>0</v>
      </c>
      <c r="S46" s="27">
        <v>0.13</v>
      </c>
      <c r="T46" s="27">
        <v>0.88</v>
      </c>
      <c r="U46" s="27">
        <v>62.5</v>
      </c>
      <c r="V46" s="27">
        <v>182.5</v>
      </c>
      <c r="W46" s="27">
        <v>0.19</v>
      </c>
      <c r="X46" s="27">
        <v>0.13</v>
      </c>
      <c r="Y46" s="27">
        <v>1.63</v>
      </c>
      <c r="Z46" s="3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  <c r="AH46" s="3">
        <v>0</v>
      </c>
      <c r="AI46" s="3">
        <v>0</v>
      </c>
      <c r="AJ46" s="3">
        <v>0</v>
      </c>
      <c r="AK46" s="3">
        <v>0</v>
      </c>
      <c r="AL46" s="3">
        <v>0</v>
      </c>
      <c r="AM46" s="3">
        <v>0</v>
      </c>
      <c r="AN46" s="3">
        <v>0</v>
      </c>
      <c r="AO46" s="3">
        <v>0</v>
      </c>
      <c r="AP46" s="3">
        <v>0</v>
      </c>
      <c r="AQ46" s="3">
        <v>0</v>
      </c>
      <c r="AR46" s="3">
        <v>0</v>
      </c>
      <c r="AS46" s="3">
        <v>0</v>
      </c>
      <c r="AT46" s="3">
        <v>0</v>
      </c>
      <c r="AU46" s="3">
        <v>0</v>
      </c>
      <c r="AV46" s="3">
        <v>0</v>
      </c>
      <c r="AW46" s="3">
        <v>0</v>
      </c>
      <c r="AX46" s="3">
        <v>0</v>
      </c>
      <c r="AY46" s="3">
        <v>0</v>
      </c>
      <c r="AZ46" s="3">
        <v>0</v>
      </c>
      <c r="BA46" s="3">
        <v>0</v>
      </c>
      <c r="BB46" s="3">
        <v>0</v>
      </c>
      <c r="BC46" s="3">
        <v>0</v>
      </c>
      <c r="BD46" s="3">
        <v>0</v>
      </c>
      <c r="BE46" s="3">
        <v>0</v>
      </c>
      <c r="BF46" s="3">
        <v>0</v>
      </c>
      <c r="BG46" s="3">
        <v>0</v>
      </c>
      <c r="BH46" s="3">
        <v>0</v>
      </c>
      <c r="BI46" s="3">
        <v>0</v>
      </c>
      <c r="BJ46" s="3">
        <v>0</v>
      </c>
      <c r="BK46" s="3">
        <v>0</v>
      </c>
      <c r="BL46" s="3">
        <v>0</v>
      </c>
      <c r="BM46" s="3">
        <v>0</v>
      </c>
      <c r="BN46" s="3">
        <v>0</v>
      </c>
      <c r="BO46" s="3">
        <v>0</v>
      </c>
      <c r="BP46" s="3">
        <v>0</v>
      </c>
      <c r="BQ46" s="3">
        <v>0</v>
      </c>
      <c r="BR46" s="3">
        <v>110.5</v>
      </c>
      <c r="BT46" s="3">
        <v>27.08</v>
      </c>
      <c r="BV46" s="3">
        <v>0</v>
      </c>
      <c r="BW46" s="3">
        <v>0</v>
      </c>
      <c r="BX46" s="3">
        <v>0</v>
      </c>
      <c r="BY46" s="3">
        <v>0</v>
      </c>
      <c r="BZ46" s="3">
        <v>0</v>
      </c>
      <c r="CA46" s="3">
        <v>0</v>
      </c>
      <c r="CB46" s="3">
        <v>0</v>
      </c>
      <c r="CC46" s="3">
        <v>0</v>
      </c>
      <c r="CD46" s="3">
        <v>0</v>
      </c>
      <c r="CE46" s="3">
        <v>0</v>
      </c>
      <c r="CF46" s="3">
        <v>0</v>
      </c>
    </row>
    <row r="47" spans="1:84" s="3" customFormat="1" ht="15" x14ac:dyDescent="0.25">
      <c r="A47" s="4" t="str">
        <f>"-"</f>
        <v>-</v>
      </c>
      <c r="B47" s="20" t="s">
        <v>76</v>
      </c>
      <c r="C47" s="18" t="str">
        <f>"100"</f>
        <v>100</v>
      </c>
      <c r="D47" s="19">
        <v>6.61</v>
      </c>
      <c r="E47" s="19">
        <v>0</v>
      </c>
      <c r="F47" s="19">
        <v>0.66</v>
      </c>
      <c r="G47" s="19">
        <v>0.66</v>
      </c>
      <c r="H47" s="19">
        <v>46.7</v>
      </c>
      <c r="I47" s="19">
        <v>224.80099999999999</v>
      </c>
      <c r="J47" s="27">
        <v>0.2</v>
      </c>
      <c r="K47" s="27">
        <v>0</v>
      </c>
      <c r="L47" s="27">
        <v>0</v>
      </c>
      <c r="M47" s="27">
        <v>0</v>
      </c>
      <c r="N47" s="27">
        <v>1.1000000000000001</v>
      </c>
      <c r="O47" s="27">
        <v>45.6</v>
      </c>
      <c r="P47" s="27">
        <v>0.2</v>
      </c>
      <c r="Q47" s="27">
        <v>0</v>
      </c>
      <c r="R47" s="27">
        <v>0</v>
      </c>
      <c r="S47" s="27">
        <v>0.3</v>
      </c>
      <c r="T47" s="27">
        <v>1.8</v>
      </c>
      <c r="U47" s="27">
        <v>245.7</v>
      </c>
      <c r="V47" s="27">
        <v>82.46</v>
      </c>
      <c r="W47" s="27">
        <v>0.05</v>
      </c>
      <c r="X47" s="27">
        <v>1.36</v>
      </c>
      <c r="Y47" s="27">
        <v>0</v>
      </c>
      <c r="Z47" s="33">
        <v>0</v>
      </c>
      <c r="AA47" s="3">
        <v>0</v>
      </c>
      <c r="AB47" s="3">
        <v>0</v>
      </c>
      <c r="AC47" s="3">
        <v>508.95</v>
      </c>
      <c r="AD47" s="3">
        <v>168.78</v>
      </c>
      <c r="AE47" s="3">
        <v>100.05</v>
      </c>
      <c r="AF47" s="3">
        <v>200.1</v>
      </c>
      <c r="AG47" s="3">
        <v>75.69</v>
      </c>
      <c r="AH47" s="3">
        <v>361.92</v>
      </c>
      <c r="AI47" s="3">
        <v>224.46</v>
      </c>
      <c r="AJ47" s="3">
        <v>313.2</v>
      </c>
      <c r="AK47" s="3">
        <v>258.39</v>
      </c>
      <c r="AL47" s="3">
        <v>135.72</v>
      </c>
      <c r="AM47" s="3">
        <v>240.12</v>
      </c>
      <c r="AN47" s="3">
        <v>2007.96</v>
      </c>
      <c r="AO47" s="3">
        <v>234.9</v>
      </c>
      <c r="AP47" s="3">
        <v>654.24</v>
      </c>
      <c r="AQ47" s="3">
        <v>284.49</v>
      </c>
      <c r="AR47" s="3">
        <v>188.79</v>
      </c>
      <c r="AS47" s="3">
        <v>149.63999999999999</v>
      </c>
      <c r="AT47" s="3">
        <v>0</v>
      </c>
      <c r="AU47" s="3">
        <v>0</v>
      </c>
      <c r="AV47" s="3">
        <v>0</v>
      </c>
      <c r="AW47" s="3">
        <v>0</v>
      </c>
      <c r="AX47" s="3">
        <v>0</v>
      </c>
      <c r="AY47" s="3">
        <v>0</v>
      </c>
      <c r="AZ47" s="3">
        <v>0.14000000000000001</v>
      </c>
      <c r="BA47" s="3">
        <v>0.08</v>
      </c>
      <c r="BB47" s="3">
        <v>7.0000000000000007E-2</v>
      </c>
      <c r="BC47" s="3">
        <v>0.01</v>
      </c>
      <c r="BD47" s="3">
        <v>0</v>
      </c>
      <c r="BE47" s="3">
        <v>0</v>
      </c>
      <c r="BF47" s="3">
        <v>0</v>
      </c>
      <c r="BG47" s="3">
        <v>0</v>
      </c>
      <c r="BH47" s="3">
        <v>0.01</v>
      </c>
      <c r="BI47" s="3">
        <v>7.0000000000000007E-2</v>
      </c>
      <c r="BJ47" s="3">
        <v>0</v>
      </c>
      <c r="BK47" s="3">
        <v>0</v>
      </c>
      <c r="BL47" s="3">
        <v>0.28000000000000003</v>
      </c>
      <c r="BM47" s="3">
        <v>0.01</v>
      </c>
      <c r="BN47" s="3">
        <v>0</v>
      </c>
      <c r="BO47" s="3">
        <v>0</v>
      </c>
      <c r="BP47" s="3">
        <v>0</v>
      </c>
      <c r="BQ47" s="3">
        <v>0</v>
      </c>
      <c r="BR47" s="3">
        <v>39.1</v>
      </c>
      <c r="BT47" s="3">
        <v>0</v>
      </c>
      <c r="BV47" s="3">
        <v>0</v>
      </c>
      <c r="BW47" s="3">
        <v>0</v>
      </c>
      <c r="BX47" s="3">
        <v>0</v>
      </c>
      <c r="BY47" s="3">
        <v>0</v>
      </c>
      <c r="BZ47" s="3">
        <v>0</v>
      </c>
      <c r="CA47" s="3">
        <v>0</v>
      </c>
      <c r="CB47" s="3">
        <v>0</v>
      </c>
      <c r="CC47" s="3">
        <v>0</v>
      </c>
      <c r="CD47" s="3">
        <v>0</v>
      </c>
      <c r="CE47" s="3">
        <v>0</v>
      </c>
      <c r="CF47" s="3">
        <v>0</v>
      </c>
    </row>
    <row r="48" spans="1:84" s="4" customFormat="1" ht="15" x14ac:dyDescent="0.25">
      <c r="A48" s="4" t="str">
        <f>"18/10"</f>
        <v>18/10</v>
      </c>
      <c r="B48" s="20" t="s">
        <v>108</v>
      </c>
      <c r="C48" s="18" t="str">
        <f>"200"</f>
        <v>200</v>
      </c>
      <c r="D48" s="19">
        <v>3.64</v>
      </c>
      <c r="E48" s="19">
        <v>2.9</v>
      </c>
      <c r="F48" s="19">
        <v>3.34</v>
      </c>
      <c r="G48" s="19">
        <v>0.6</v>
      </c>
      <c r="H48" s="19">
        <v>22.81</v>
      </c>
      <c r="I48" s="19">
        <v>134.767248</v>
      </c>
      <c r="J48" s="27">
        <v>2.36</v>
      </c>
      <c r="K48" s="27">
        <v>0</v>
      </c>
      <c r="L48" s="27">
        <v>2.36</v>
      </c>
      <c r="M48" s="27">
        <v>0</v>
      </c>
      <c r="N48" s="27">
        <v>22.51</v>
      </c>
      <c r="O48" s="27">
        <v>0.3</v>
      </c>
      <c r="P48" s="27">
        <v>1.28</v>
      </c>
      <c r="Q48" s="27">
        <v>0</v>
      </c>
      <c r="R48" s="27">
        <v>0</v>
      </c>
      <c r="S48" s="27">
        <v>0.26</v>
      </c>
      <c r="T48" s="27">
        <v>0.97</v>
      </c>
      <c r="U48" s="27">
        <v>50.2</v>
      </c>
      <c r="V48" s="27">
        <v>182.12</v>
      </c>
      <c r="W48" s="27">
        <v>0.13</v>
      </c>
      <c r="X48" s="27">
        <v>0.14000000000000001</v>
      </c>
      <c r="Y48" s="27">
        <v>0.52</v>
      </c>
      <c r="Z48" s="34">
        <v>0</v>
      </c>
      <c r="AA48" s="4">
        <v>0</v>
      </c>
      <c r="AB48" s="4">
        <v>0</v>
      </c>
      <c r="AC48" s="4">
        <v>1201.32</v>
      </c>
      <c r="AD48" s="4">
        <v>444.62</v>
      </c>
      <c r="AE48" s="4">
        <v>446.5</v>
      </c>
      <c r="AF48" s="4">
        <v>449.32</v>
      </c>
      <c r="AG48" s="4">
        <v>124.08</v>
      </c>
      <c r="AH48" s="4">
        <v>934.36</v>
      </c>
      <c r="AI48" s="4">
        <v>695.6</v>
      </c>
      <c r="AJ48" s="4">
        <v>2063.3000000000002</v>
      </c>
      <c r="AK48" s="4">
        <v>1848.04</v>
      </c>
      <c r="AL48" s="4">
        <v>453.08</v>
      </c>
      <c r="AM48" s="4">
        <v>1010.5</v>
      </c>
      <c r="AN48" s="4">
        <v>3902.88</v>
      </c>
      <c r="AO48" s="4">
        <v>0</v>
      </c>
      <c r="AP48" s="4">
        <v>865.74</v>
      </c>
      <c r="AQ48" s="4">
        <v>713.46</v>
      </c>
      <c r="AR48" s="4">
        <v>517.94000000000005</v>
      </c>
      <c r="AS48" s="4">
        <v>203.98</v>
      </c>
      <c r="AT48" s="4">
        <v>0.89</v>
      </c>
      <c r="AU48" s="4">
        <v>1.38</v>
      </c>
      <c r="AV48" s="4">
        <v>1.06</v>
      </c>
      <c r="AW48" s="4">
        <v>2.6</v>
      </c>
      <c r="AX48" s="4">
        <v>0</v>
      </c>
      <c r="AY48" s="4">
        <v>0.26</v>
      </c>
      <c r="AZ48" s="4">
        <v>0</v>
      </c>
      <c r="BA48" s="4">
        <v>3.17</v>
      </c>
      <c r="BB48" s="4">
        <v>0</v>
      </c>
      <c r="BC48" s="4">
        <v>0.97</v>
      </c>
      <c r="BD48" s="4">
        <v>0.81</v>
      </c>
      <c r="BE48" s="4">
        <v>0.62</v>
      </c>
      <c r="BF48" s="4">
        <v>0</v>
      </c>
      <c r="BG48" s="4">
        <v>0</v>
      </c>
      <c r="BH48" s="4">
        <v>0.26</v>
      </c>
      <c r="BI48" s="4">
        <v>32.03</v>
      </c>
      <c r="BJ48" s="4">
        <v>0</v>
      </c>
      <c r="BK48" s="4">
        <v>0</v>
      </c>
      <c r="BL48" s="4">
        <v>12.5</v>
      </c>
      <c r="BM48" s="4">
        <v>0.26</v>
      </c>
      <c r="BN48" s="4">
        <v>0.08</v>
      </c>
      <c r="BO48" s="4">
        <v>0</v>
      </c>
      <c r="BP48" s="4">
        <v>0</v>
      </c>
      <c r="BQ48" s="4">
        <v>0</v>
      </c>
      <c r="BR48" s="4">
        <v>198.62</v>
      </c>
      <c r="BT48" s="4">
        <v>13.44</v>
      </c>
      <c r="BV48" s="4">
        <v>0</v>
      </c>
      <c r="BW48" s="4">
        <v>0</v>
      </c>
      <c r="BX48" s="4">
        <v>0</v>
      </c>
      <c r="BY48" s="4">
        <v>0</v>
      </c>
      <c r="BZ48" s="4">
        <v>0</v>
      </c>
      <c r="CA48" s="4">
        <v>0</v>
      </c>
      <c r="CB48" s="4">
        <v>0</v>
      </c>
      <c r="CC48" s="4">
        <v>0</v>
      </c>
      <c r="CD48" s="4">
        <v>0</v>
      </c>
      <c r="CE48" s="4">
        <v>20</v>
      </c>
      <c r="CF48" s="4">
        <v>0</v>
      </c>
    </row>
    <row r="49" spans="1:84" s="5" customFormat="1" ht="14.25" x14ac:dyDescent="0.2">
      <c r="A49" s="6"/>
      <c r="B49" s="21" t="s">
        <v>78</v>
      </c>
      <c r="C49" s="22">
        <f>C48+C46+C47+C45+C44+C43</f>
        <v>675</v>
      </c>
      <c r="D49" s="23">
        <v>25.57</v>
      </c>
      <c r="E49" s="23">
        <v>14.04</v>
      </c>
      <c r="F49" s="23">
        <v>25.32</v>
      </c>
      <c r="G49" s="23">
        <v>2.58</v>
      </c>
      <c r="H49" s="23">
        <v>107.1</v>
      </c>
      <c r="I49" s="23">
        <v>765.9</v>
      </c>
      <c r="J49" s="28">
        <v>14.33</v>
      </c>
      <c r="K49" s="28">
        <v>0.31</v>
      </c>
      <c r="L49" s="28">
        <v>3.72</v>
      </c>
      <c r="M49" s="28">
        <v>0</v>
      </c>
      <c r="N49" s="28">
        <v>37.69</v>
      </c>
      <c r="O49" s="28">
        <v>69.41</v>
      </c>
      <c r="P49" s="28">
        <v>2.8</v>
      </c>
      <c r="Q49" s="28">
        <v>0</v>
      </c>
      <c r="R49" s="28">
        <v>0</v>
      </c>
      <c r="S49" s="28">
        <v>0.76</v>
      </c>
      <c r="T49" s="28">
        <v>6.05</v>
      </c>
      <c r="U49" s="28">
        <v>727.82</v>
      </c>
      <c r="V49" s="28">
        <v>684.37</v>
      </c>
      <c r="W49" s="28">
        <v>0.66</v>
      </c>
      <c r="X49" s="28">
        <v>2.29</v>
      </c>
      <c r="Y49" s="28">
        <v>2.56</v>
      </c>
      <c r="Z49" s="5">
        <v>0</v>
      </c>
      <c r="AA49" s="5">
        <v>0</v>
      </c>
      <c r="AB49" s="5">
        <v>0</v>
      </c>
      <c r="AC49" s="5">
        <v>2730.02</v>
      </c>
      <c r="AD49" s="5">
        <v>1089.19</v>
      </c>
      <c r="AE49" s="5">
        <v>829.8</v>
      </c>
      <c r="AF49" s="5">
        <v>1050.3499999999999</v>
      </c>
      <c r="AG49" s="5">
        <v>354.98</v>
      </c>
      <c r="AH49" s="5">
        <v>1780.99</v>
      </c>
      <c r="AI49" s="5">
        <v>1613.31</v>
      </c>
      <c r="AJ49" s="5">
        <v>2854.74</v>
      </c>
      <c r="AK49" s="5">
        <v>2850.71</v>
      </c>
      <c r="AL49" s="5">
        <v>827.41</v>
      </c>
      <c r="AM49" s="5">
        <v>1533.21</v>
      </c>
      <c r="AN49" s="5">
        <v>7474.54</v>
      </c>
      <c r="AO49" s="5">
        <v>241.78</v>
      </c>
      <c r="AP49" s="5">
        <v>1989.62</v>
      </c>
      <c r="AQ49" s="5">
        <v>1639.87</v>
      </c>
      <c r="AR49" s="5">
        <v>1057.1099999999999</v>
      </c>
      <c r="AS49" s="5">
        <v>539.91</v>
      </c>
      <c r="AT49" s="5">
        <v>1.26</v>
      </c>
      <c r="AU49" s="5">
        <v>1.55</v>
      </c>
      <c r="AV49" s="5">
        <v>1.1499999999999999</v>
      </c>
      <c r="AW49" s="5">
        <v>2.8</v>
      </c>
      <c r="AX49" s="5">
        <v>0.24</v>
      </c>
      <c r="AY49" s="5">
        <v>1.37</v>
      </c>
      <c r="AZ49" s="5">
        <v>0.14000000000000001</v>
      </c>
      <c r="BA49" s="5">
        <v>6.36</v>
      </c>
      <c r="BB49" s="5">
        <v>7.0000000000000007E-2</v>
      </c>
      <c r="BC49" s="5">
        <v>1.94</v>
      </c>
      <c r="BD49" s="5">
        <v>0.82</v>
      </c>
      <c r="BE49" s="5">
        <v>0.62</v>
      </c>
      <c r="BF49" s="5">
        <v>0</v>
      </c>
      <c r="BG49" s="5">
        <v>0.21</v>
      </c>
      <c r="BH49" s="5">
        <v>0.59</v>
      </c>
      <c r="BI49" s="5">
        <v>34.770000000000003</v>
      </c>
      <c r="BJ49" s="5">
        <v>0</v>
      </c>
      <c r="BK49" s="5">
        <v>0</v>
      </c>
      <c r="BL49" s="5">
        <v>13.64</v>
      </c>
      <c r="BM49" s="5">
        <v>0.3</v>
      </c>
      <c r="BN49" s="5">
        <v>0.08</v>
      </c>
      <c r="BO49" s="5">
        <v>0</v>
      </c>
      <c r="BP49" s="5">
        <v>0</v>
      </c>
      <c r="BQ49" s="5">
        <v>0</v>
      </c>
      <c r="BR49" s="5">
        <v>546.16999999999996</v>
      </c>
      <c r="BS49" s="5" t="e">
        <f>$I$49/#REF!*100</f>
        <v>#REF!</v>
      </c>
      <c r="BT49" s="5">
        <v>212.46</v>
      </c>
      <c r="BV49" s="5">
        <v>0</v>
      </c>
      <c r="BW49" s="5">
        <v>0</v>
      </c>
      <c r="BX49" s="5">
        <v>0</v>
      </c>
      <c r="BY49" s="5">
        <v>0</v>
      </c>
      <c r="BZ49" s="5">
        <v>0</v>
      </c>
      <c r="CA49" s="5">
        <v>0</v>
      </c>
      <c r="CB49" s="5">
        <v>0</v>
      </c>
      <c r="CC49" s="5">
        <v>0</v>
      </c>
      <c r="CD49" s="5">
        <v>0</v>
      </c>
      <c r="CE49" s="5">
        <v>24</v>
      </c>
      <c r="CF49" s="5">
        <v>0.8</v>
      </c>
    </row>
    <row r="50" spans="1:84" s="2" customFormat="1" x14ac:dyDescent="0.25">
      <c r="A50" s="4"/>
      <c r="B50" s="57" t="s">
        <v>79</v>
      </c>
      <c r="C50" s="18"/>
      <c r="D50" s="19"/>
      <c r="E50" s="19"/>
      <c r="F50" s="19"/>
      <c r="G50" s="19"/>
      <c r="H50" s="19"/>
      <c r="I50" s="19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</row>
    <row r="51" spans="1:84" s="4" customFormat="1" ht="15" x14ac:dyDescent="0.25">
      <c r="A51" s="4" t="str">
        <f>"-"</f>
        <v>-</v>
      </c>
      <c r="B51" s="20" t="s">
        <v>80</v>
      </c>
      <c r="C51" s="18" t="str">
        <f>"200"</f>
        <v>200</v>
      </c>
      <c r="D51" s="19">
        <v>1</v>
      </c>
      <c r="E51" s="19">
        <v>0</v>
      </c>
      <c r="F51" s="19">
        <v>0.2</v>
      </c>
      <c r="G51" s="19">
        <v>0</v>
      </c>
      <c r="H51" s="19">
        <v>20.2</v>
      </c>
      <c r="I51" s="19">
        <v>86.48</v>
      </c>
      <c r="J51" s="27">
        <v>0</v>
      </c>
      <c r="K51" s="27">
        <v>0</v>
      </c>
      <c r="L51" s="27">
        <v>0</v>
      </c>
      <c r="M51" s="27">
        <v>0</v>
      </c>
      <c r="N51" s="27">
        <v>19.8</v>
      </c>
      <c r="O51" s="27">
        <v>0.4</v>
      </c>
      <c r="P51" s="27">
        <v>0.4</v>
      </c>
      <c r="Q51" s="27">
        <v>0</v>
      </c>
      <c r="R51" s="27">
        <v>0</v>
      </c>
      <c r="S51" s="27">
        <v>1</v>
      </c>
      <c r="T51" s="27">
        <v>0.6</v>
      </c>
      <c r="U51" s="27">
        <v>52</v>
      </c>
      <c r="V51" s="27">
        <v>240</v>
      </c>
      <c r="W51" s="27">
        <v>0.02</v>
      </c>
      <c r="X51" s="27">
        <v>0.2</v>
      </c>
      <c r="Y51" s="27">
        <v>4</v>
      </c>
      <c r="Z51" s="34">
        <v>0.4</v>
      </c>
      <c r="AA51" s="4">
        <v>0</v>
      </c>
      <c r="AB51" s="4">
        <v>0</v>
      </c>
      <c r="AC51" s="4">
        <v>28</v>
      </c>
      <c r="AD51" s="4">
        <v>28</v>
      </c>
      <c r="AE51" s="4">
        <v>4</v>
      </c>
      <c r="AF51" s="4">
        <v>16</v>
      </c>
      <c r="AG51" s="4">
        <v>4</v>
      </c>
      <c r="AH51" s="4">
        <v>14</v>
      </c>
      <c r="AI51" s="4">
        <v>26</v>
      </c>
      <c r="AJ51" s="4">
        <v>16</v>
      </c>
      <c r="AK51" s="4">
        <v>116</v>
      </c>
      <c r="AL51" s="4">
        <v>10</v>
      </c>
      <c r="AM51" s="4">
        <v>22</v>
      </c>
      <c r="AN51" s="4">
        <v>64</v>
      </c>
      <c r="AO51" s="4">
        <v>340</v>
      </c>
      <c r="AP51" s="4">
        <v>20</v>
      </c>
      <c r="AQ51" s="4">
        <v>24</v>
      </c>
      <c r="AR51" s="4">
        <v>10</v>
      </c>
      <c r="AS51" s="4">
        <v>8</v>
      </c>
      <c r="AT51" s="4">
        <v>2.06</v>
      </c>
      <c r="AU51" s="4">
        <v>1.22</v>
      </c>
      <c r="AV51" s="4">
        <v>0.62</v>
      </c>
      <c r="AW51" s="4">
        <v>1.22</v>
      </c>
      <c r="AX51" s="4">
        <v>1.32</v>
      </c>
      <c r="AY51" s="4">
        <v>9.2200000000000006</v>
      </c>
      <c r="AZ51" s="4">
        <v>0.7</v>
      </c>
      <c r="BA51" s="4">
        <v>11.44</v>
      </c>
      <c r="BB51" s="4">
        <v>0.36</v>
      </c>
      <c r="BC51" s="4">
        <v>6.3</v>
      </c>
      <c r="BD51" s="4">
        <v>0.6</v>
      </c>
      <c r="BE51" s="4">
        <v>0</v>
      </c>
      <c r="BF51" s="4">
        <v>0</v>
      </c>
      <c r="BG51" s="4">
        <v>0</v>
      </c>
      <c r="BH51" s="4">
        <v>1.64</v>
      </c>
      <c r="BI51" s="4">
        <v>14.04</v>
      </c>
      <c r="BJ51" s="4">
        <v>0.14000000000000001</v>
      </c>
      <c r="BK51" s="4">
        <v>0</v>
      </c>
      <c r="BL51" s="4">
        <v>1.26</v>
      </c>
      <c r="BM51" s="4">
        <v>0.54</v>
      </c>
      <c r="BN51" s="4">
        <v>1.02</v>
      </c>
      <c r="BO51" s="4">
        <v>0</v>
      </c>
      <c r="BP51" s="4">
        <v>0</v>
      </c>
      <c r="BQ51" s="4">
        <v>0</v>
      </c>
      <c r="BR51" s="4">
        <v>176.2</v>
      </c>
      <c r="BT51" s="4">
        <v>0</v>
      </c>
      <c r="BV51" s="4">
        <v>0</v>
      </c>
      <c r="BW51" s="4">
        <v>0</v>
      </c>
      <c r="BX51" s="4">
        <v>0</v>
      </c>
      <c r="BY51" s="4">
        <v>0</v>
      </c>
      <c r="BZ51" s="4">
        <v>0</v>
      </c>
      <c r="CA51" s="4">
        <v>0</v>
      </c>
      <c r="CB51" s="4">
        <v>0</v>
      </c>
      <c r="CC51" s="4">
        <v>0</v>
      </c>
      <c r="CD51" s="4">
        <v>0</v>
      </c>
      <c r="CE51" s="4">
        <v>0</v>
      </c>
      <c r="CF51" s="4">
        <v>0</v>
      </c>
    </row>
    <row r="52" spans="1:84" s="5" customFormat="1" ht="14.25" x14ac:dyDescent="0.2">
      <c r="A52" s="6"/>
      <c r="B52" s="21" t="s">
        <v>81</v>
      </c>
      <c r="C52" s="22" t="str">
        <f>C51</f>
        <v>200</v>
      </c>
      <c r="D52" s="23">
        <v>1</v>
      </c>
      <c r="E52" s="23">
        <v>0</v>
      </c>
      <c r="F52" s="23">
        <v>0.2</v>
      </c>
      <c r="G52" s="23">
        <v>0</v>
      </c>
      <c r="H52" s="23">
        <v>20.2</v>
      </c>
      <c r="I52" s="23">
        <v>86.48</v>
      </c>
      <c r="J52" s="28">
        <v>0</v>
      </c>
      <c r="K52" s="28">
        <v>0</v>
      </c>
      <c r="L52" s="28">
        <v>0</v>
      </c>
      <c r="M52" s="28">
        <v>0</v>
      </c>
      <c r="N52" s="28">
        <v>19.8</v>
      </c>
      <c r="O52" s="28">
        <v>0.4</v>
      </c>
      <c r="P52" s="28">
        <v>0.4</v>
      </c>
      <c r="Q52" s="28">
        <v>0</v>
      </c>
      <c r="R52" s="28">
        <v>0</v>
      </c>
      <c r="S52" s="28">
        <v>1</v>
      </c>
      <c r="T52" s="28">
        <v>0.6</v>
      </c>
      <c r="U52" s="28">
        <v>52</v>
      </c>
      <c r="V52" s="28">
        <v>240</v>
      </c>
      <c r="W52" s="28">
        <v>0.02</v>
      </c>
      <c r="X52" s="28">
        <v>0.2</v>
      </c>
      <c r="Y52" s="28">
        <v>4</v>
      </c>
      <c r="Z52" s="5">
        <v>0.4</v>
      </c>
      <c r="AA52" s="5">
        <v>0</v>
      </c>
      <c r="AB52" s="5">
        <v>0</v>
      </c>
      <c r="AC52" s="5">
        <v>28</v>
      </c>
      <c r="AD52" s="5">
        <v>28</v>
      </c>
      <c r="AE52" s="5">
        <v>4</v>
      </c>
      <c r="AF52" s="5">
        <v>16</v>
      </c>
      <c r="AG52" s="5">
        <v>4</v>
      </c>
      <c r="AH52" s="5">
        <v>14</v>
      </c>
      <c r="AI52" s="5">
        <v>26</v>
      </c>
      <c r="AJ52" s="5">
        <v>16</v>
      </c>
      <c r="AK52" s="5">
        <v>116</v>
      </c>
      <c r="AL52" s="5">
        <v>10</v>
      </c>
      <c r="AM52" s="5">
        <v>22</v>
      </c>
      <c r="AN52" s="5">
        <v>64</v>
      </c>
      <c r="AO52" s="5">
        <v>340</v>
      </c>
      <c r="AP52" s="5">
        <v>20</v>
      </c>
      <c r="AQ52" s="5">
        <v>24</v>
      </c>
      <c r="AR52" s="5">
        <v>10</v>
      </c>
      <c r="AS52" s="5">
        <v>8</v>
      </c>
      <c r="AT52" s="5">
        <v>2.06</v>
      </c>
      <c r="AU52" s="5">
        <v>1.22</v>
      </c>
      <c r="AV52" s="5">
        <v>0.62</v>
      </c>
      <c r="AW52" s="5">
        <v>1.22</v>
      </c>
      <c r="AX52" s="5">
        <v>1.32</v>
      </c>
      <c r="AY52" s="5">
        <v>9.2200000000000006</v>
      </c>
      <c r="AZ52" s="5">
        <v>0.7</v>
      </c>
      <c r="BA52" s="5">
        <v>11.44</v>
      </c>
      <c r="BB52" s="5">
        <v>0.36</v>
      </c>
      <c r="BC52" s="5">
        <v>6.3</v>
      </c>
      <c r="BD52" s="5">
        <v>0.6</v>
      </c>
      <c r="BE52" s="5">
        <v>0</v>
      </c>
      <c r="BF52" s="5">
        <v>0</v>
      </c>
      <c r="BG52" s="5">
        <v>0</v>
      </c>
      <c r="BH52" s="5">
        <v>1.64</v>
      </c>
      <c r="BI52" s="5">
        <v>14.04</v>
      </c>
      <c r="BJ52" s="5">
        <v>0.14000000000000001</v>
      </c>
      <c r="BK52" s="5">
        <v>0</v>
      </c>
      <c r="BL52" s="5">
        <v>1.26</v>
      </c>
      <c r="BM52" s="5">
        <v>0.54</v>
      </c>
      <c r="BN52" s="5">
        <v>1.02</v>
      </c>
      <c r="BO52" s="5">
        <v>0</v>
      </c>
      <c r="BP52" s="5">
        <v>0</v>
      </c>
      <c r="BQ52" s="5">
        <v>0</v>
      </c>
      <c r="BR52" s="5">
        <v>176.2</v>
      </c>
      <c r="BS52" s="5" t="e">
        <f>$I$52/#REF!*100</f>
        <v>#REF!</v>
      </c>
      <c r="BT52" s="5">
        <v>0</v>
      </c>
      <c r="BV52" s="5">
        <v>0</v>
      </c>
      <c r="BW52" s="5">
        <v>0</v>
      </c>
      <c r="BX52" s="5">
        <v>0</v>
      </c>
      <c r="BY52" s="5">
        <v>0</v>
      </c>
      <c r="BZ52" s="5">
        <v>0</v>
      </c>
      <c r="CA52" s="5">
        <v>0</v>
      </c>
      <c r="CB52" s="5">
        <v>0</v>
      </c>
      <c r="CC52" s="5">
        <v>0</v>
      </c>
      <c r="CD52" s="5">
        <v>0</v>
      </c>
      <c r="CE52" s="5">
        <v>0</v>
      </c>
      <c r="CF52" s="5">
        <v>0</v>
      </c>
    </row>
    <row r="53" spans="1:84" s="2" customFormat="1" x14ac:dyDescent="0.25">
      <c r="A53" s="4"/>
      <c r="B53" s="57" t="s">
        <v>82</v>
      </c>
      <c r="C53" s="18"/>
      <c r="D53" s="19"/>
      <c r="E53" s="19"/>
      <c r="F53" s="19"/>
      <c r="G53" s="19"/>
      <c r="H53" s="19"/>
      <c r="I53" s="19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</row>
    <row r="54" spans="1:84" s="3" customFormat="1" ht="15" x14ac:dyDescent="0.25">
      <c r="A54" s="4" t="str">
        <f>"20/1"</f>
        <v>20/1</v>
      </c>
      <c r="B54" s="20" t="s">
        <v>109</v>
      </c>
      <c r="C54" s="18" t="str">
        <f>"100"</f>
        <v>100</v>
      </c>
      <c r="D54" s="19">
        <v>1.31</v>
      </c>
      <c r="E54" s="19">
        <v>0</v>
      </c>
      <c r="F54" s="19">
        <v>4.97</v>
      </c>
      <c r="G54" s="19">
        <v>4.97</v>
      </c>
      <c r="H54" s="19">
        <v>18.989999999999998</v>
      </c>
      <c r="I54" s="19">
        <v>127.54445200000001</v>
      </c>
      <c r="J54" s="27">
        <v>0.63</v>
      </c>
      <c r="K54" s="27">
        <v>3.25</v>
      </c>
      <c r="L54" s="27">
        <v>0</v>
      </c>
      <c r="M54" s="27">
        <v>0</v>
      </c>
      <c r="N54" s="27">
        <v>18.84</v>
      </c>
      <c r="O54" s="27">
        <v>0.15</v>
      </c>
      <c r="P54" s="27">
        <v>2.37</v>
      </c>
      <c r="Q54" s="27">
        <v>0</v>
      </c>
      <c r="R54" s="27">
        <v>0</v>
      </c>
      <c r="S54" s="27">
        <v>0.22</v>
      </c>
      <c r="T54" s="27">
        <v>1.32</v>
      </c>
      <c r="U54" s="27">
        <v>15.45</v>
      </c>
      <c r="V54" s="27">
        <v>147.03</v>
      </c>
      <c r="W54" s="27">
        <v>0.05</v>
      </c>
      <c r="X54" s="27">
        <v>0.74</v>
      </c>
      <c r="Y54" s="27">
        <v>3.68</v>
      </c>
      <c r="Z54" s="33">
        <v>0</v>
      </c>
      <c r="AA54" s="3">
        <v>0</v>
      </c>
      <c r="AB54" s="3">
        <v>0</v>
      </c>
      <c r="AC54" s="3">
        <v>33.04</v>
      </c>
      <c r="AD54" s="3">
        <v>28.91</v>
      </c>
      <c r="AE54" s="3">
        <v>6.98</v>
      </c>
      <c r="AF54" s="3">
        <v>24.21</v>
      </c>
      <c r="AG54" s="3">
        <v>6.02</v>
      </c>
      <c r="AH54" s="3">
        <v>23.42</v>
      </c>
      <c r="AI54" s="3">
        <v>35.61</v>
      </c>
      <c r="AJ54" s="3">
        <v>30.88</v>
      </c>
      <c r="AK54" s="3">
        <v>99.93</v>
      </c>
      <c r="AL54" s="3">
        <v>10.5</v>
      </c>
      <c r="AM54" s="3">
        <v>21.58</v>
      </c>
      <c r="AN54" s="3">
        <v>175.08</v>
      </c>
      <c r="AO54" s="3">
        <v>0.59</v>
      </c>
      <c r="AP54" s="3">
        <v>22.3</v>
      </c>
      <c r="AQ54" s="3">
        <v>24.51</v>
      </c>
      <c r="AR54" s="3">
        <v>13.59</v>
      </c>
      <c r="AS54" s="3">
        <v>8.9700000000000006</v>
      </c>
      <c r="AT54" s="3">
        <v>0</v>
      </c>
      <c r="AU54" s="3">
        <v>0</v>
      </c>
      <c r="AV54" s="3">
        <v>0</v>
      </c>
      <c r="AW54" s="3">
        <v>0</v>
      </c>
      <c r="AX54" s="3">
        <v>0</v>
      </c>
      <c r="AY54" s="3">
        <v>0</v>
      </c>
      <c r="AZ54" s="3">
        <v>0</v>
      </c>
      <c r="BA54" s="3">
        <v>0.31</v>
      </c>
      <c r="BB54" s="3">
        <v>0</v>
      </c>
      <c r="BC54" s="3">
        <v>0.2</v>
      </c>
      <c r="BD54" s="3">
        <v>0.01</v>
      </c>
      <c r="BE54" s="3">
        <v>0.03</v>
      </c>
      <c r="BF54" s="3">
        <v>0</v>
      </c>
      <c r="BG54" s="3">
        <v>0</v>
      </c>
      <c r="BH54" s="3">
        <v>0</v>
      </c>
      <c r="BI54" s="3">
        <v>1.1599999999999999</v>
      </c>
      <c r="BJ54" s="3">
        <v>0</v>
      </c>
      <c r="BK54" s="3">
        <v>0</v>
      </c>
      <c r="BL54" s="3">
        <v>2.9</v>
      </c>
      <c r="BM54" s="3">
        <v>0</v>
      </c>
      <c r="BN54" s="3">
        <v>0</v>
      </c>
      <c r="BO54" s="3">
        <v>0</v>
      </c>
      <c r="BP54" s="3">
        <v>0</v>
      </c>
      <c r="BQ54" s="3">
        <v>0</v>
      </c>
      <c r="BR54" s="3">
        <v>69.81</v>
      </c>
      <c r="BT54" s="3">
        <v>1470</v>
      </c>
      <c r="BV54" s="3">
        <v>0</v>
      </c>
      <c r="BW54" s="3">
        <v>0</v>
      </c>
      <c r="BX54" s="3">
        <v>0</v>
      </c>
      <c r="BY54" s="3">
        <v>0</v>
      </c>
      <c r="BZ54" s="3">
        <v>0</v>
      </c>
      <c r="CA54" s="3">
        <v>0</v>
      </c>
      <c r="CB54" s="3">
        <v>0</v>
      </c>
      <c r="CC54" s="3">
        <v>0</v>
      </c>
      <c r="CD54" s="3">
        <v>0</v>
      </c>
      <c r="CE54" s="3">
        <v>1</v>
      </c>
      <c r="CF54" s="3">
        <v>0</v>
      </c>
    </row>
    <row r="55" spans="1:84" s="3" customFormat="1" ht="15" x14ac:dyDescent="0.25">
      <c r="A55" s="4" t="str">
        <f>"3/2"</f>
        <v>3/2</v>
      </c>
      <c r="B55" s="20" t="s">
        <v>110</v>
      </c>
      <c r="C55" s="18" t="str">
        <f>"300"</f>
        <v>300</v>
      </c>
      <c r="D55" s="19">
        <v>2.71</v>
      </c>
      <c r="E55" s="19">
        <v>0.31</v>
      </c>
      <c r="F55" s="19">
        <v>7.09</v>
      </c>
      <c r="G55" s="19">
        <v>6.26</v>
      </c>
      <c r="H55" s="19">
        <v>15.59</v>
      </c>
      <c r="I55" s="19">
        <v>142.05726899999999</v>
      </c>
      <c r="J55" s="27">
        <v>1.87</v>
      </c>
      <c r="K55" s="27">
        <v>3.9</v>
      </c>
      <c r="L55" s="27">
        <v>1.08</v>
      </c>
      <c r="M55" s="27">
        <v>0</v>
      </c>
      <c r="N55" s="27">
        <v>9.5299999999999994</v>
      </c>
      <c r="O55" s="27">
        <v>6.05</v>
      </c>
      <c r="P55" s="27">
        <v>2.6</v>
      </c>
      <c r="Q55" s="27">
        <v>0</v>
      </c>
      <c r="R55" s="27">
        <v>0</v>
      </c>
      <c r="S55" s="27">
        <v>0.38</v>
      </c>
      <c r="T55" s="27">
        <v>2.78</v>
      </c>
      <c r="U55" s="27">
        <v>607.79999999999995</v>
      </c>
      <c r="V55" s="27">
        <v>413.94</v>
      </c>
      <c r="W55" s="27">
        <v>0.06</v>
      </c>
      <c r="X55" s="27">
        <v>0.78</v>
      </c>
      <c r="Y55" s="27">
        <v>12.98</v>
      </c>
      <c r="Z55" s="33">
        <v>0</v>
      </c>
      <c r="AA55" s="3">
        <v>0</v>
      </c>
      <c r="AB55" s="3">
        <v>0</v>
      </c>
      <c r="AC55" s="3">
        <v>93.54</v>
      </c>
      <c r="AD55" s="3">
        <v>87.11</v>
      </c>
      <c r="AE55" s="3">
        <v>24.87</v>
      </c>
      <c r="AF55" s="3">
        <v>62.01</v>
      </c>
      <c r="AG55" s="3">
        <v>18.3</v>
      </c>
      <c r="AH55" s="3">
        <v>69.75</v>
      </c>
      <c r="AI55" s="3">
        <v>76.83</v>
      </c>
      <c r="AJ55" s="3">
        <v>124.2</v>
      </c>
      <c r="AK55" s="3">
        <v>233.98</v>
      </c>
      <c r="AL55" s="3">
        <v>28.62</v>
      </c>
      <c r="AM55" s="3">
        <v>58.93</v>
      </c>
      <c r="AN55" s="3">
        <v>392.67</v>
      </c>
      <c r="AO55" s="3">
        <v>2.4</v>
      </c>
      <c r="AP55" s="3">
        <v>81.87</v>
      </c>
      <c r="AQ55" s="3">
        <v>73.55</v>
      </c>
      <c r="AR55" s="3">
        <v>57.09</v>
      </c>
      <c r="AS55" s="3">
        <v>24.82</v>
      </c>
      <c r="AT55" s="3">
        <v>0.01</v>
      </c>
      <c r="AU55" s="3">
        <v>0.01</v>
      </c>
      <c r="AV55" s="3">
        <v>0</v>
      </c>
      <c r="AW55" s="3">
        <v>0.01</v>
      </c>
      <c r="AX55" s="3">
        <v>0.01</v>
      </c>
      <c r="AY55" s="3">
        <v>0.06</v>
      </c>
      <c r="AZ55" s="3">
        <v>0</v>
      </c>
      <c r="BA55" s="3">
        <v>0.43</v>
      </c>
      <c r="BB55" s="3">
        <v>0</v>
      </c>
      <c r="BC55" s="3">
        <v>0.26</v>
      </c>
      <c r="BD55" s="3">
        <v>0.02</v>
      </c>
      <c r="BE55" s="3">
        <v>0.04</v>
      </c>
      <c r="BF55" s="3">
        <v>0</v>
      </c>
      <c r="BG55" s="3">
        <v>0.01</v>
      </c>
      <c r="BH55" s="3">
        <v>0.01</v>
      </c>
      <c r="BI55" s="3">
        <v>1.39</v>
      </c>
      <c r="BJ55" s="3">
        <v>0</v>
      </c>
      <c r="BK55" s="3">
        <v>0</v>
      </c>
      <c r="BL55" s="3">
        <v>3.59</v>
      </c>
      <c r="BM55" s="3">
        <v>0</v>
      </c>
      <c r="BN55" s="3">
        <v>0.01</v>
      </c>
      <c r="BO55" s="3">
        <v>0</v>
      </c>
      <c r="BP55" s="3">
        <v>0</v>
      </c>
      <c r="BQ55" s="3">
        <v>0</v>
      </c>
      <c r="BR55" s="3">
        <v>363.38</v>
      </c>
      <c r="BT55" s="3">
        <v>202.4</v>
      </c>
      <c r="BV55" s="3">
        <v>0</v>
      </c>
      <c r="BW55" s="3">
        <v>0</v>
      </c>
      <c r="BX55" s="3">
        <v>0</v>
      </c>
      <c r="BY55" s="3">
        <v>0</v>
      </c>
      <c r="BZ55" s="3">
        <v>0</v>
      </c>
      <c r="CA55" s="3">
        <v>0</v>
      </c>
      <c r="CB55" s="3">
        <v>0</v>
      </c>
      <c r="CC55" s="3">
        <v>0</v>
      </c>
      <c r="CD55" s="3">
        <v>0</v>
      </c>
      <c r="CE55" s="3">
        <v>3</v>
      </c>
      <c r="CF55" s="3">
        <v>1.5</v>
      </c>
    </row>
    <row r="56" spans="1:84" s="3" customFormat="1" ht="15" x14ac:dyDescent="0.25">
      <c r="A56" s="4" t="str">
        <f>"5/9"</f>
        <v>5/9</v>
      </c>
      <c r="B56" s="20" t="s">
        <v>111</v>
      </c>
      <c r="C56" s="18" t="str">
        <f>"100"</f>
        <v>100</v>
      </c>
      <c r="D56" s="19">
        <v>16.579999999999998</v>
      </c>
      <c r="E56" s="19">
        <v>15.98</v>
      </c>
      <c r="F56" s="19">
        <v>5.9</v>
      </c>
      <c r="G56" s="19">
        <v>0.09</v>
      </c>
      <c r="H56" s="19">
        <v>6.66</v>
      </c>
      <c r="I56" s="19">
        <v>147.29875000000001</v>
      </c>
      <c r="J56" s="27">
        <v>2.71</v>
      </c>
      <c r="K56" s="27">
        <v>0.13</v>
      </c>
      <c r="L56" s="27">
        <v>2.71</v>
      </c>
      <c r="M56" s="27">
        <v>0</v>
      </c>
      <c r="N56" s="27">
        <v>0.1</v>
      </c>
      <c r="O56" s="27">
        <v>6.56</v>
      </c>
      <c r="P56" s="27">
        <v>0.27</v>
      </c>
      <c r="Q56" s="27">
        <v>0</v>
      </c>
      <c r="R56" s="27">
        <v>0</v>
      </c>
      <c r="S56" s="27">
        <v>0</v>
      </c>
      <c r="T56" s="27">
        <v>0.32</v>
      </c>
      <c r="U56" s="27">
        <v>0</v>
      </c>
      <c r="V56" s="27">
        <v>9.2799999999999994</v>
      </c>
      <c r="W56" s="27">
        <v>0.01</v>
      </c>
      <c r="X56" s="27">
        <v>0.12</v>
      </c>
      <c r="Y56" s="27">
        <v>0</v>
      </c>
      <c r="Z56" s="33">
        <v>0</v>
      </c>
      <c r="AA56" s="3">
        <v>0</v>
      </c>
      <c r="AB56" s="3">
        <v>0</v>
      </c>
      <c r="AC56" s="3">
        <v>55.24</v>
      </c>
      <c r="AD56" s="3">
        <v>23.56</v>
      </c>
      <c r="AE56" s="3">
        <v>14.2</v>
      </c>
      <c r="AF56" s="3">
        <v>21.95</v>
      </c>
      <c r="AG56" s="3">
        <v>9.83</v>
      </c>
      <c r="AH56" s="3">
        <v>32.869999999999997</v>
      </c>
      <c r="AI56" s="3">
        <v>34.39</v>
      </c>
      <c r="AJ56" s="3">
        <v>44.37</v>
      </c>
      <c r="AK56" s="3">
        <v>47.88</v>
      </c>
      <c r="AL56" s="3">
        <v>15.58</v>
      </c>
      <c r="AM56" s="3">
        <v>28.07</v>
      </c>
      <c r="AN56" s="3">
        <v>106.83</v>
      </c>
      <c r="AO56" s="3">
        <v>0</v>
      </c>
      <c r="AP56" s="3">
        <v>29.64</v>
      </c>
      <c r="AQ56" s="3">
        <v>29.83</v>
      </c>
      <c r="AR56" s="3">
        <v>26.03</v>
      </c>
      <c r="AS56" s="3">
        <v>12</v>
      </c>
      <c r="AT56" s="3">
        <v>0.18</v>
      </c>
      <c r="AU56" s="3">
        <v>0.04</v>
      </c>
      <c r="AV56" s="3">
        <v>0.03</v>
      </c>
      <c r="AW56" s="3">
        <v>0.09</v>
      </c>
      <c r="AX56" s="3">
        <v>0.11</v>
      </c>
      <c r="AY56" s="3">
        <v>0.37</v>
      </c>
      <c r="AZ56" s="3">
        <v>0</v>
      </c>
      <c r="BA56" s="3">
        <v>1.18</v>
      </c>
      <c r="BB56" s="3">
        <v>0</v>
      </c>
      <c r="BC56" s="3">
        <v>0.36</v>
      </c>
      <c r="BD56" s="3">
        <v>0</v>
      </c>
      <c r="BE56" s="3">
        <v>0</v>
      </c>
      <c r="BF56" s="3">
        <v>0</v>
      </c>
      <c r="BG56" s="3">
        <v>0</v>
      </c>
      <c r="BH56" s="3">
        <v>0.14000000000000001</v>
      </c>
      <c r="BI56" s="3">
        <v>1.1100000000000001</v>
      </c>
      <c r="BJ56" s="3">
        <v>0</v>
      </c>
      <c r="BK56" s="3">
        <v>0</v>
      </c>
      <c r="BL56" s="3">
        <v>0.06</v>
      </c>
      <c r="BM56" s="3">
        <v>0</v>
      </c>
      <c r="BN56" s="3">
        <v>0</v>
      </c>
      <c r="BO56" s="3">
        <v>0</v>
      </c>
      <c r="BP56" s="3">
        <v>0</v>
      </c>
      <c r="BQ56" s="3">
        <v>0</v>
      </c>
      <c r="BR56" s="3">
        <v>2.06</v>
      </c>
      <c r="BT56" s="3">
        <v>27.77</v>
      </c>
      <c r="BV56" s="3">
        <v>0</v>
      </c>
      <c r="BW56" s="3">
        <v>0</v>
      </c>
      <c r="BX56" s="3">
        <v>0</v>
      </c>
      <c r="BY56" s="3">
        <v>0</v>
      </c>
      <c r="BZ56" s="3">
        <v>0</v>
      </c>
      <c r="CA56" s="3">
        <v>0</v>
      </c>
      <c r="CB56" s="3">
        <v>0</v>
      </c>
      <c r="CC56" s="3">
        <v>0</v>
      </c>
      <c r="CD56" s="3">
        <v>0</v>
      </c>
      <c r="CE56" s="3">
        <v>0</v>
      </c>
      <c r="CF56" s="3">
        <v>0.25</v>
      </c>
    </row>
    <row r="57" spans="1:84" s="3" customFormat="1" ht="15" x14ac:dyDescent="0.25">
      <c r="A57" s="4" t="str">
        <f>"57/3"</f>
        <v>57/3</v>
      </c>
      <c r="B57" s="20" t="s">
        <v>112</v>
      </c>
      <c r="C57" s="18" t="str">
        <f>"200"</f>
        <v>200</v>
      </c>
      <c r="D57" s="19">
        <v>7.03</v>
      </c>
      <c r="E57" s="19">
        <v>0</v>
      </c>
      <c r="F57" s="19">
        <v>0.78</v>
      </c>
      <c r="G57" s="19">
        <v>0.88</v>
      </c>
      <c r="H57" s="19">
        <v>43.13</v>
      </c>
      <c r="I57" s="19">
        <v>216.168396</v>
      </c>
      <c r="J57" s="27">
        <v>0.14000000000000001</v>
      </c>
      <c r="K57" s="27">
        <v>0</v>
      </c>
      <c r="L57" s="27">
        <v>0</v>
      </c>
      <c r="M57" s="27">
        <v>0</v>
      </c>
      <c r="N57" s="27">
        <v>1.24</v>
      </c>
      <c r="O57" s="27">
        <v>41.89</v>
      </c>
      <c r="P57" s="27">
        <v>2.29</v>
      </c>
      <c r="Q57" s="27">
        <v>0</v>
      </c>
      <c r="R57" s="27">
        <v>0</v>
      </c>
      <c r="S57" s="27">
        <v>0</v>
      </c>
      <c r="T57" s="27">
        <v>1.67</v>
      </c>
      <c r="U57" s="27">
        <v>518.16999999999996</v>
      </c>
      <c r="V57" s="27">
        <v>73.709999999999994</v>
      </c>
      <c r="W57" s="27">
        <v>0.02</v>
      </c>
      <c r="X57" s="27">
        <v>0.65</v>
      </c>
      <c r="Y57" s="27">
        <v>0</v>
      </c>
      <c r="Z57" s="33">
        <v>0</v>
      </c>
      <c r="AA57" s="3">
        <v>0</v>
      </c>
      <c r="AB57" s="3">
        <v>0</v>
      </c>
      <c r="AC57" s="3">
        <v>521.12</v>
      </c>
      <c r="AD57" s="3">
        <v>161.88999999999999</v>
      </c>
      <c r="AE57" s="3">
        <v>99.1</v>
      </c>
      <c r="AF57" s="3">
        <v>200.81</v>
      </c>
      <c r="AG57" s="3">
        <v>64.58</v>
      </c>
      <c r="AH57" s="3">
        <v>323.52</v>
      </c>
      <c r="AI57" s="3">
        <v>213.66</v>
      </c>
      <c r="AJ57" s="3">
        <v>258.33999999999997</v>
      </c>
      <c r="AK57" s="3">
        <v>220.61</v>
      </c>
      <c r="AL57" s="3">
        <v>129.18</v>
      </c>
      <c r="AM57" s="3">
        <v>226.41</v>
      </c>
      <c r="AN57" s="3">
        <v>1990.87</v>
      </c>
      <c r="AO57" s="3">
        <v>2.13</v>
      </c>
      <c r="AP57" s="3">
        <v>627.17999999999995</v>
      </c>
      <c r="AQ57" s="3">
        <v>323.58999999999997</v>
      </c>
      <c r="AR57" s="3">
        <v>161.78</v>
      </c>
      <c r="AS57" s="3">
        <v>129.16999999999999</v>
      </c>
      <c r="AT57" s="3">
        <v>0.01</v>
      </c>
      <c r="AU57" s="3">
        <v>0.01</v>
      </c>
      <c r="AV57" s="3">
        <v>0</v>
      </c>
      <c r="AW57" s="3">
        <v>0.01</v>
      </c>
      <c r="AX57" s="3">
        <v>0.01</v>
      </c>
      <c r="AY57" s="3">
        <v>0.05</v>
      </c>
      <c r="AZ57" s="3">
        <v>0</v>
      </c>
      <c r="BA57" s="3">
        <v>0.17</v>
      </c>
      <c r="BB57" s="3">
        <v>0</v>
      </c>
      <c r="BC57" s="3">
        <v>0.04</v>
      </c>
      <c r="BD57" s="3">
        <v>0</v>
      </c>
      <c r="BE57" s="3">
        <v>0</v>
      </c>
      <c r="BF57" s="3">
        <v>0</v>
      </c>
      <c r="BG57" s="3">
        <v>0</v>
      </c>
      <c r="BH57" s="3">
        <v>0.02</v>
      </c>
      <c r="BI57" s="3">
        <v>0.09</v>
      </c>
      <c r="BJ57" s="3">
        <v>0</v>
      </c>
      <c r="BK57" s="3">
        <v>0</v>
      </c>
      <c r="BL57" s="3">
        <v>0.28999999999999998</v>
      </c>
      <c r="BM57" s="3">
        <v>0.01</v>
      </c>
      <c r="BN57" s="3">
        <v>0.01</v>
      </c>
      <c r="BO57" s="3">
        <v>0</v>
      </c>
      <c r="BP57" s="3">
        <v>0</v>
      </c>
      <c r="BQ57" s="3">
        <v>0</v>
      </c>
      <c r="BR57" s="3">
        <v>8.84</v>
      </c>
      <c r="BT57" s="3">
        <v>0</v>
      </c>
      <c r="BV57" s="3">
        <v>0</v>
      </c>
      <c r="BW57" s="3">
        <v>0</v>
      </c>
      <c r="BX57" s="3">
        <v>0</v>
      </c>
      <c r="BY57" s="3">
        <v>0</v>
      </c>
      <c r="BZ57" s="3">
        <v>0</v>
      </c>
      <c r="CA57" s="3">
        <v>0</v>
      </c>
      <c r="CB57" s="3">
        <v>0</v>
      </c>
      <c r="CC57" s="3">
        <v>0</v>
      </c>
      <c r="CD57" s="3">
        <v>0</v>
      </c>
      <c r="CE57" s="3">
        <v>0</v>
      </c>
      <c r="CF57" s="3">
        <v>1.33</v>
      </c>
    </row>
    <row r="58" spans="1:84" s="3" customFormat="1" ht="15" x14ac:dyDescent="0.25">
      <c r="A58" s="4" t="str">
        <f>"-"</f>
        <v>-</v>
      </c>
      <c r="B58" s="20" t="s">
        <v>87</v>
      </c>
      <c r="C58" s="18" t="str">
        <f>"120"</f>
        <v>120</v>
      </c>
      <c r="D58" s="19">
        <v>7.92</v>
      </c>
      <c r="E58" s="19">
        <v>0</v>
      </c>
      <c r="F58" s="19">
        <v>1.44</v>
      </c>
      <c r="G58" s="19">
        <v>1.44</v>
      </c>
      <c r="H58" s="19">
        <v>40.08</v>
      </c>
      <c r="I58" s="19">
        <v>232.05600000000001</v>
      </c>
      <c r="J58" s="27">
        <v>0.24</v>
      </c>
      <c r="K58" s="27">
        <v>0</v>
      </c>
      <c r="L58" s="27">
        <v>0</v>
      </c>
      <c r="M58" s="27">
        <v>0</v>
      </c>
      <c r="N58" s="27">
        <v>1.44</v>
      </c>
      <c r="O58" s="27">
        <v>38.64</v>
      </c>
      <c r="P58" s="27">
        <v>9.9600000000000009</v>
      </c>
      <c r="Q58" s="27">
        <v>0</v>
      </c>
      <c r="R58" s="27">
        <v>0</v>
      </c>
      <c r="S58" s="27">
        <v>1.2</v>
      </c>
      <c r="T58" s="27">
        <v>3</v>
      </c>
      <c r="U58" s="27">
        <v>732</v>
      </c>
      <c r="V58" s="27">
        <v>294</v>
      </c>
      <c r="W58" s="27">
        <v>0.1</v>
      </c>
      <c r="X58" s="27">
        <v>0.84</v>
      </c>
      <c r="Y58" s="27">
        <v>0</v>
      </c>
      <c r="Z58" s="33">
        <v>0</v>
      </c>
      <c r="AA58" s="3">
        <v>0</v>
      </c>
      <c r="AB58" s="3">
        <v>0</v>
      </c>
      <c r="AC58" s="3">
        <v>512.4</v>
      </c>
      <c r="AD58" s="3">
        <v>267.60000000000002</v>
      </c>
      <c r="AE58" s="3">
        <v>111.6</v>
      </c>
      <c r="AF58" s="3">
        <v>237.6</v>
      </c>
      <c r="AG58" s="3">
        <v>96</v>
      </c>
      <c r="AH58" s="3">
        <v>445.2</v>
      </c>
      <c r="AI58" s="3">
        <v>356.4</v>
      </c>
      <c r="AJ58" s="3">
        <v>349.2</v>
      </c>
      <c r="AK58" s="3">
        <v>556.79999999999995</v>
      </c>
      <c r="AL58" s="3">
        <v>148.80000000000001</v>
      </c>
      <c r="AM58" s="3">
        <v>372</v>
      </c>
      <c r="AN58" s="3">
        <v>1834.8</v>
      </c>
      <c r="AO58" s="3">
        <v>0</v>
      </c>
      <c r="AP58" s="3">
        <v>631.20000000000005</v>
      </c>
      <c r="AQ58" s="3">
        <v>349.2</v>
      </c>
      <c r="AR58" s="3">
        <v>216</v>
      </c>
      <c r="AS58" s="3">
        <v>156</v>
      </c>
      <c r="AT58" s="3">
        <v>0</v>
      </c>
      <c r="AU58" s="3">
        <v>0</v>
      </c>
      <c r="AV58" s="3">
        <v>0</v>
      </c>
      <c r="AW58" s="3">
        <v>0</v>
      </c>
      <c r="AX58" s="3">
        <v>0</v>
      </c>
      <c r="AY58" s="3">
        <v>0</v>
      </c>
      <c r="AZ58" s="3">
        <v>0</v>
      </c>
      <c r="BA58" s="3">
        <v>0.17</v>
      </c>
      <c r="BB58" s="3">
        <v>0</v>
      </c>
      <c r="BC58" s="3">
        <v>0.01</v>
      </c>
      <c r="BD58" s="3">
        <v>0.02</v>
      </c>
      <c r="BE58" s="3">
        <v>0</v>
      </c>
      <c r="BF58" s="3">
        <v>0</v>
      </c>
      <c r="BG58" s="3">
        <v>0</v>
      </c>
      <c r="BH58" s="3">
        <v>0.01</v>
      </c>
      <c r="BI58" s="3">
        <v>0.13</v>
      </c>
      <c r="BJ58" s="3">
        <v>0</v>
      </c>
      <c r="BK58" s="3">
        <v>0</v>
      </c>
      <c r="BL58" s="3">
        <v>0.57999999999999996</v>
      </c>
      <c r="BM58" s="3">
        <v>0.1</v>
      </c>
      <c r="BN58" s="3">
        <v>0</v>
      </c>
      <c r="BO58" s="3">
        <v>0</v>
      </c>
      <c r="BP58" s="3">
        <v>0</v>
      </c>
      <c r="BQ58" s="3">
        <v>0</v>
      </c>
      <c r="BR58" s="3">
        <v>56.4</v>
      </c>
      <c r="BT58" s="3">
        <v>1</v>
      </c>
      <c r="BV58" s="3">
        <v>0</v>
      </c>
      <c r="BW58" s="3">
        <v>0</v>
      </c>
      <c r="BX58" s="3">
        <v>0</v>
      </c>
      <c r="BY58" s="3">
        <v>0</v>
      </c>
      <c r="BZ58" s="3">
        <v>0</v>
      </c>
      <c r="CA58" s="3">
        <v>0</v>
      </c>
      <c r="CB58" s="3">
        <v>0</v>
      </c>
      <c r="CC58" s="3">
        <v>0</v>
      </c>
      <c r="CD58" s="3">
        <v>0</v>
      </c>
      <c r="CE58" s="3">
        <v>0</v>
      </c>
      <c r="CF58" s="3">
        <v>0</v>
      </c>
    </row>
    <row r="59" spans="1:84" s="4" customFormat="1" ht="15" x14ac:dyDescent="0.25">
      <c r="A59" s="4" t="str">
        <f>"4/10"</f>
        <v>4/10</v>
      </c>
      <c r="B59" s="20" t="s">
        <v>113</v>
      </c>
      <c r="C59" s="18" t="str">
        <f>"200"</f>
        <v>200</v>
      </c>
      <c r="D59" s="19">
        <v>0.33</v>
      </c>
      <c r="E59" s="19">
        <v>0</v>
      </c>
      <c r="F59" s="19">
        <v>0.02</v>
      </c>
      <c r="G59" s="19">
        <v>0.02</v>
      </c>
      <c r="H59" s="19">
        <v>20.16</v>
      </c>
      <c r="I59" s="19">
        <v>80.164000000000001</v>
      </c>
      <c r="J59" s="27">
        <v>0</v>
      </c>
      <c r="K59" s="27">
        <v>0</v>
      </c>
      <c r="L59" s="27">
        <v>0</v>
      </c>
      <c r="M59" s="27">
        <v>0</v>
      </c>
      <c r="N59" s="27">
        <v>20.010000000000002</v>
      </c>
      <c r="O59" s="27">
        <v>0.15</v>
      </c>
      <c r="P59" s="27">
        <v>1.02</v>
      </c>
      <c r="Q59" s="27">
        <v>0</v>
      </c>
      <c r="R59" s="27">
        <v>0</v>
      </c>
      <c r="S59" s="27">
        <v>0</v>
      </c>
      <c r="T59" s="27">
        <v>0.34</v>
      </c>
      <c r="U59" s="27">
        <v>1</v>
      </c>
      <c r="V59" s="27">
        <v>86.3</v>
      </c>
      <c r="W59" s="27">
        <v>0.01</v>
      </c>
      <c r="X59" s="27">
        <v>0.15</v>
      </c>
      <c r="Y59" s="27">
        <v>20.2</v>
      </c>
      <c r="Z59" s="3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0</v>
      </c>
      <c r="AV59" s="4">
        <v>0</v>
      </c>
      <c r="AW59" s="4">
        <v>0</v>
      </c>
      <c r="AX59" s="4">
        <v>0</v>
      </c>
      <c r="AY59" s="4">
        <v>0</v>
      </c>
      <c r="AZ59" s="4">
        <v>0</v>
      </c>
      <c r="BA59" s="4">
        <v>0</v>
      </c>
      <c r="BB59" s="4">
        <v>0</v>
      </c>
      <c r="BC59" s="4">
        <v>0</v>
      </c>
      <c r="BD59" s="4">
        <v>0</v>
      </c>
      <c r="BE59" s="4">
        <v>0</v>
      </c>
      <c r="BF59" s="4">
        <v>0</v>
      </c>
      <c r="BG59" s="4">
        <v>0</v>
      </c>
      <c r="BH59" s="4">
        <v>0</v>
      </c>
      <c r="BI59" s="4">
        <v>0</v>
      </c>
      <c r="BJ59" s="4">
        <v>0</v>
      </c>
      <c r="BK59" s="4">
        <v>0</v>
      </c>
      <c r="BL59" s="4">
        <v>0</v>
      </c>
      <c r="BM59" s="4">
        <v>0</v>
      </c>
      <c r="BN59" s="4">
        <v>0</v>
      </c>
      <c r="BO59" s="4">
        <v>0</v>
      </c>
      <c r="BP59" s="4">
        <v>0</v>
      </c>
      <c r="BQ59" s="4">
        <v>0</v>
      </c>
      <c r="BR59" s="4">
        <v>0</v>
      </c>
      <c r="BT59" s="4">
        <v>29.17</v>
      </c>
      <c r="BV59" s="4">
        <v>0</v>
      </c>
      <c r="BW59" s="4">
        <v>0</v>
      </c>
      <c r="BX59" s="4">
        <v>0</v>
      </c>
      <c r="BY59" s="4">
        <v>0</v>
      </c>
      <c r="BZ59" s="4">
        <v>0</v>
      </c>
      <c r="CA59" s="4">
        <v>0</v>
      </c>
      <c r="CB59" s="4">
        <v>0</v>
      </c>
      <c r="CC59" s="4">
        <v>0</v>
      </c>
      <c r="CD59" s="4">
        <v>0</v>
      </c>
      <c r="CE59" s="4">
        <v>15</v>
      </c>
      <c r="CF59" s="4">
        <v>0</v>
      </c>
    </row>
    <row r="60" spans="1:84" s="5" customFormat="1" ht="14.25" x14ac:dyDescent="0.2">
      <c r="A60" s="6"/>
      <c r="B60" s="21" t="s">
        <v>89</v>
      </c>
      <c r="C60" s="22">
        <f>C59+C58+C57+C56+C55+C54</f>
        <v>1020</v>
      </c>
      <c r="D60" s="23">
        <v>35.880000000000003</v>
      </c>
      <c r="E60" s="23">
        <v>16.3</v>
      </c>
      <c r="F60" s="23">
        <v>20.2</v>
      </c>
      <c r="G60" s="23">
        <v>13.65</v>
      </c>
      <c r="H60" s="23">
        <v>144.61000000000001</v>
      </c>
      <c r="I60" s="23">
        <v>945.29</v>
      </c>
      <c r="J60" s="28">
        <v>5.57</v>
      </c>
      <c r="K60" s="28">
        <v>7.28</v>
      </c>
      <c r="L60" s="28">
        <v>3.79</v>
      </c>
      <c r="M60" s="28">
        <v>0</v>
      </c>
      <c r="N60" s="28">
        <v>51.16</v>
      </c>
      <c r="O60" s="28">
        <v>93.44</v>
      </c>
      <c r="P60" s="28">
        <v>18.510000000000002</v>
      </c>
      <c r="Q60" s="28">
        <v>0</v>
      </c>
      <c r="R60" s="28">
        <v>0</v>
      </c>
      <c r="S60" s="28">
        <v>1.8</v>
      </c>
      <c r="T60" s="28">
        <v>9.43</v>
      </c>
      <c r="U60" s="28">
        <v>1874.42</v>
      </c>
      <c r="V60" s="28">
        <v>1024.26</v>
      </c>
      <c r="W60" s="28">
        <v>0.25</v>
      </c>
      <c r="X60" s="28">
        <v>3.28</v>
      </c>
      <c r="Y60" s="28">
        <v>36.85</v>
      </c>
      <c r="Z60" s="5">
        <v>0</v>
      </c>
      <c r="AA60" s="5">
        <v>0</v>
      </c>
      <c r="AB60" s="5">
        <v>0</v>
      </c>
      <c r="AC60" s="5">
        <v>1215.3399999999999</v>
      </c>
      <c r="AD60" s="5">
        <v>569.08000000000004</v>
      </c>
      <c r="AE60" s="5">
        <v>256.75</v>
      </c>
      <c r="AF60" s="5">
        <v>546.57000000000005</v>
      </c>
      <c r="AG60" s="5">
        <v>194.74</v>
      </c>
      <c r="AH60" s="5">
        <v>894.77</v>
      </c>
      <c r="AI60" s="5">
        <v>716.89</v>
      </c>
      <c r="AJ60" s="5">
        <v>806.98</v>
      </c>
      <c r="AK60" s="5">
        <v>1159.2</v>
      </c>
      <c r="AL60" s="5">
        <v>332.68</v>
      </c>
      <c r="AM60" s="5">
        <v>706.99</v>
      </c>
      <c r="AN60" s="5">
        <v>4500.24</v>
      </c>
      <c r="AO60" s="5">
        <v>5.12</v>
      </c>
      <c r="AP60" s="5">
        <v>1392.19</v>
      </c>
      <c r="AQ60" s="5">
        <v>800.67</v>
      </c>
      <c r="AR60" s="5">
        <v>474.5</v>
      </c>
      <c r="AS60" s="5">
        <v>330.95</v>
      </c>
      <c r="AT60" s="5">
        <v>0.2</v>
      </c>
      <c r="AU60" s="5">
        <v>0.05</v>
      </c>
      <c r="AV60" s="5">
        <v>0.04</v>
      </c>
      <c r="AW60" s="5">
        <v>0.11</v>
      </c>
      <c r="AX60" s="5">
        <v>0.13</v>
      </c>
      <c r="AY60" s="5">
        <v>0.49</v>
      </c>
      <c r="AZ60" s="5">
        <v>0.01</v>
      </c>
      <c r="BA60" s="5">
        <v>2.2599999999999998</v>
      </c>
      <c r="BB60" s="5">
        <v>0</v>
      </c>
      <c r="BC60" s="5">
        <v>0.88</v>
      </c>
      <c r="BD60" s="5">
        <v>0.06</v>
      </c>
      <c r="BE60" s="5">
        <v>7.0000000000000007E-2</v>
      </c>
      <c r="BF60" s="5">
        <v>0</v>
      </c>
      <c r="BG60" s="5">
        <v>0.01</v>
      </c>
      <c r="BH60" s="5">
        <v>0.18</v>
      </c>
      <c r="BI60" s="5">
        <v>3.88</v>
      </c>
      <c r="BJ60" s="5">
        <v>0</v>
      </c>
      <c r="BK60" s="5">
        <v>0</v>
      </c>
      <c r="BL60" s="5">
        <v>7.41</v>
      </c>
      <c r="BM60" s="5">
        <v>0.11</v>
      </c>
      <c r="BN60" s="5">
        <v>0.01</v>
      </c>
      <c r="BO60" s="5">
        <v>0</v>
      </c>
      <c r="BP60" s="5">
        <v>0</v>
      </c>
      <c r="BQ60" s="5">
        <v>0</v>
      </c>
      <c r="BR60" s="5">
        <v>500.49</v>
      </c>
      <c r="BS60" s="5" t="e">
        <f>$I$60/#REF!*100</f>
        <v>#REF!</v>
      </c>
      <c r="BT60" s="5">
        <v>1730.33</v>
      </c>
      <c r="BV60" s="5">
        <v>0</v>
      </c>
      <c r="BW60" s="5">
        <v>0</v>
      </c>
      <c r="BX60" s="5">
        <v>0</v>
      </c>
      <c r="BY60" s="5">
        <v>0</v>
      </c>
      <c r="BZ60" s="5">
        <v>0</v>
      </c>
      <c r="CA60" s="5">
        <v>0</v>
      </c>
      <c r="CB60" s="5">
        <v>0</v>
      </c>
      <c r="CC60" s="5">
        <v>0</v>
      </c>
      <c r="CD60" s="5">
        <v>0</v>
      </c>
      <c r="CE60" s="5">
        <v>19</v>
      </c>
      <c r="CF60" s="5">
        <v>3.08</v>
      </c>
    </row>
    <row r="61" spans="1:84" s="2" customFormat="1" x14ac:dyDescent="0.25">
      <c r="A61" s="4"/>
      <c r="B61" s="57" t="s">
        <v>90</v>
      </c>
      <c r="C61" s="18"/>
      <c r="D61" s="19"/>
      <c r="E61" s="19"/>
      <c r="F61" s="19"/>
      <c r="G61" s="19"/>
      <c r="H61" s="19"/>
      <c r="I61" s="19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</row>
    <row r="62" spans="1:84" s="3" customFormat="1" ht="15" x14ac:dyDescent="0.25">
      <c r="A62" s="4" t="str">
        <f>"3/10"</f>
        <v>3/10</v>
      </c>
      <c r="B62" s="20" t="s">
        <v>114</v>
      </c>
      <c r="C62" s="18" t="str">
        <f>"200"</f>
        <v>200</v>
      </c>
      <c r="D62" s="19">
        <v>0.13</v>
      </c>
      <c r="E62" s="19">
        <v>0</v>
      </c>
      <c r="F62" s="19">
        <v>0.05</v>
      </c>
      <c r="G62" s="19">
        <v>0.05</v>
      </c>
      <c r="H62" s="19">
        <v>18.239999999999998</v>
      </c>
      <c r="I62" s="19">
        <v>71.4422</v>
      </c>
      <c r="J62" s="27">
        <v>0</v>
      </c>
      <c r="K62" s="27">
        <v>0</v>
      </c>
      <c r="L62" s="27">
        <v>0</v>
      </c>
      <c r="M62" s="27">
        <v>0</v>
      </c>
      <c r="N62" s="27">
        <v>18.18</v>
      </c>
      <c r="O62" s="27">
        <v>0.06</v>
      </c>
      <c r="P62" s="27">
        <v>0.52</v>
      </c>
      <c r="Q62" s="27">
        <v>0</v>
      </c>
      <c r="R62" s="27">
        <v>0</v>
      </c>
      <c r="S62" s="27">
        <v>0.03</v>
      </c>
      <c r="T62" s="27">
        <v>0.14000000000000001</v>
      </c>
      <c r="U62" s="27">
        <v>1.33</v>
      </c>
      <c r="V62" s="27">
        <v>54.77</v>
      </c>
      <c r="W62" s="27">
        <v>0.01</v>
      </c>
      <c r="X62" s="27">
        <v>0.09</v>
      </c>
      <c r="Y62" s="27">
        <v>0.55000000000000004</v>
      </c>
      <c r="Z62" s="33">
        <v>0</v>
      </c>
      <c r="AA62" s="3">
        <v>0</v>
      </c>
      <c r="AB62" s="3">
        <v>0</v>
      </c>
      <c r="AC62" s="3">
        <v>0.76</v>
      </c>
      <c r="AD62" s="3">
        <v>0.72</v>
      </c>
      <c r="AE62" s="3">
        <v>0.12</v>
      </c>
      <c r="AF62" s="3">
        <v>0.44</v>
      </c>
      <c r="AG62" s="3">
        <v>0.12</v>
      </c>
      <c r="AH62" s="3">
        <v>0.36</v>
      </c>
      <c r="AI62" s="3">
        <v>0.68</v>
      </c>
      <c r="AJ62" s="3">
        <v>0.4</v>
      </c>
      <c r="AK62" s="3">
        <v>3.12</v>
      </c>
      <c r="AL62" s="3">
        <v>0.28000000000000003</v>
      </c>
      <c r="AM62" s="3">
        <v>0.56000000000000005</v>
      </c>
      <c r="AN62" s="3">
        <v>1.68</v>
      </c>
      <c r="AO62" s="3">
        <v>10.8</v>
      </c>
      <c r="AP62" s="3">
        <v>0.52</v>
      </c>
      <c r="AQ62" s="3">
        <v>0.64</v>
      </c>
      <c r="AR62" s="3">
        <v>0.24</v>
      </c>
      <c r="AS62" s="3">
        <v>0.2</v>
      </c>
      <c r="AT62" s="3">
        <v>0</v>
      </c>
      <c r="AU62" s="3">
        <v>0</v>
      </c>
      <c r="AV62" s="3">
        <v>0</v>
      </c>
      <c r="AW62" s="3">
        <v>0</v>
      </c>
      <c r="AX62" s="3">
        <v>0</v>
      </c>
      <c r="AY62" s="3">
        <v>0</v>
      </c>
      <c r="AZ62" s="3">
        <v>0.01</v>
      </c>
      <c r="BA62" s="3">
        <v>0</v>
      </c>
      <c r="BB62" s="3">
        <v>0</v>
      </c>
      <c r="BC62" s="3">
        <v>0</v>
      </c>
      <c r="BD62" s="3">
        <v>0</v>
      </c>
      <c r="BE62" s="3">
        <v>0</v>
      </c>
      <c r="BF62" s="3">
        <v>0</v>
      </c>
      <c r="BG62" s="3">
        <v>0</v>
      </c>
      <c r="BH62" s="3">
        <v>0</v>
      </c>
      <c r="BI62" s="3">
        <v>0</v>
      </c>
      <c r="BJ62" s="3">
        <v>0</v>
      </c>
      <c r="BK62" s="3">
        <v>0</v>
      </c>
      <c r="BL62" s="3">
        <v>0.02</v>
      </c>
      <c r="BM62" s="3">
        <v>0</v>
      </c>
      <c r="BN62" s="3">
        <v>0</v>
      </c>
      <c r="BO62" s="3">
        <v>0</v>
      </c>
      <c r="BP62" s="3">
        <v>0</v>
      </c>
      <c r="BQ62" s="3">
        <v>0</v>
      </c>
      <c r="BR62" s="3">
        <v>3.45</v>
      </c>
      <c r="BT62" s="3">
        <v>0.7</v>
      </c>
      <c r="BV62" s="3">
        <v>0</v>
      </c>
      <c r="BW62" s="3">
        <v>0</v>
      </c>
      <c r="BX62" s="3">
        <v>0</v>
      </c>
      <c r="BY62" s="3">
        <v>0</v>
      </c>
      <c r="BZ62" s="3">
        <v>0</v>
      </c>
      <c r="CA62" s="3">
        <v>0</v>
      </c>
      <c r="CB62" s="3">
        <v>0</v>
      </c>
      <c r="CC62" s="3">
        <v>0</v>
      </c>
      <c r="CD62" s="3">
        <v>0</v>
      </c>
      <c r="CE62" s="3">
        <v>15</v>
      </c>
      <c r="CF62" s="3">
        <v>0</v>
      </c>
    </row>
    <row r="63" spans="1:84" s="3" customFormat="1" ht="15" x14ac:dyDescent="0.25">
      <c r="A63" s="4" t="str">
        <f>"-"</f>
        <v>-</v>
      </c>
      <c r="B63" s="20" t="s">
        <v>115</v>
      </c>
      <c r="C63" s="18" t="str">
        <f>"30"</f>
        <v>30</v>
      </c>
      <c r="D63" s="19">
        <v>2.94</v>
      </c>
      <c r="E63" s="19">
        <v>2.94</v>
      </c>
      <c r="F63" s="19">
        <v>10.41</v>
      </c>
      <c r="G63" s="19">
        <v>0</v>
      </c>
      <c r="H63" s="19">
        <v>15.12</v>
      </c>
      <c r="I63" s="19">
        <v>164.39699999999999</v>
      </c>
      <c r="J63" s="27">
        <v>5.7</v>
      </c>
      <c r="K63" s="27">
        <v>0</v>
      </c>
      <c r="L63" s="27">
        <v>5.7</v>
      </c>
      <c r="M63" s="27">
        <v>0</v>
      </c>
      <c r="N63" s="27">
        <v>14.25</v>
      </c>
      <c r="O63" s="27">
        <v>0.87</v>
      </c>
      <c r="P63" s="27">
        <v>0.39</v>
      </c>
      <c r="Q63" s="27">
        <v>0</v>
      </c>
      <c r="R63" s="27">
        <v>0</v>
      </c>
      <c r="S63" s="27">
        <v>0.15</v>
      </c>
      <c r="T63" s="27">
        <v>0.66</v>
      </c>
      <c r="U63" s="27">
        <v>9.3000000000000007</v>
      </c>
      <c r="V63" s="27">
        <v>138.6</v>
      </c>
      <c r="W63" s="27">
        <v>0.14000000000000001</v>
      </c>
      <c r="X63" s="27">
        <v>0.12</v>
      </c>
      <c r="Y63" s="27">
        <v>0</v>
      </c>
      <c r="Z63" s="33">
        <v>0</v>
      </c>
      <c r="AA63" s="3">
        <v>0</v>
      </c>
      <c r="AB63" s="3">
        <v>0</v>
      </c>
      <c r="AC63" s="3">
        <v>0.09</v>
      </c>
      <c r="AD63" s="3">
        <v>0.08</v>
      </c>
      <c r="AE63" s="3">
        <v>0.02</v>
      </c>
      <c r="AF63" s="3">
        <v>0.05</v>
      </c>
      <c r="AG63" s="3">
        <v>0.02</v>
      </c>
      <c r="AH63" s="3">
        <v>0.05</v>
      </c>
      <c r="AI63" s="3">
        <v>0.04</v>
      </c>
      <c r="AJ63" s="3">
        <v>0.19</v>
      </c>
      <c r="AK63" s="3">
        <v>0.15</v>
      </c>
      <c r="AL63" s="3">
        <v>0.03</v>
      </c>
      <c r="AM63" s="3">
        <v>0.06</v>
      </c>
      <c r="AN63" s="3">
        <v>0.24</v>
      </c>
      <c r="AO63" s="3">
        <v>81</v>
      </c>
      <c r="AP63" s="3">
        <v>0.03</v>
      </c>
      <c r="AQ63" s="3">
        <v>0.06</v>
      </c>
      <c r="AR63" s="3">
        <v>0.02</v>
      </c>
      <c r="AS63" s="3">
        <v>0.02</v>
      </c>
      <c r="AT63" s="3">
        <v>0</v>
      </c>
      <c r="AU63" s="3">
        <v>0</v>
      </c>
      <c r="AV63" s="3">
        <v>0</v>
      </c>
      <c r="AW63" s="3">
        <v>0</v>
      </c>
      <c r="AX63" s="3">
        <v>0</v>
      </c>
      <c r="AY63" s="3">
        <v>0.01</v>
      </c>
      <c r="AZ63" s="3">
        <v>0.06</v>
      </c>
      <c r="BA63" s="3">
        <v>0.02</v>
      </c>
      <c r="BB63" s="3">
        <v>0.03</v>
      </c>
      <c r="BC63" s="3">
        <v>0</v>
      </c>
      <c r="BD63" s="3">
        <v>0</v>
      </c>
      <c r="BE63" s="3">
        <v>0</v>
      </c>
      <c r="BF63" s="3">
        <v>0</v>
      </c>
      <c r="BG63" s="3">
        <v>0</v>
      </c>
      <c r="BH63" s="3">
        <v>0.02</v>
      </c>
      <c r="BI63" s="3">
        <v>0.01</v>
      </c>
      <c r="BJ63" s="3">
        <v>0</v>
      </c>
      <c r="BK63" s="3">
        <v>0</v>
      </c>
      <c r="BL63" s="3">
        <v>0.15</v>
      </c>
      <c r="BM63" s="3">
        <v>0.01</v>
      </c>
      <c r="BN63" s="3">
        <v>0</v>
      </c>
      <c r="BO63" s="3">
        <v>0</v>
      </c>
      <c r="BP63" s="3">
        <v>0</v>
      </c>
      <c r="BQ63" s="3">
        <v>0</v>
      </c>
      <c r="BR63" s="3">
        <v>0.33</v>
      </c>
      <c r="BT63" s="3">
        <v>6.6</v>
      </c>
      <c r="BV63" s="3">
        <v>0</v>
      </c>
      <c r="BW63" s="3">
        <v>0</v>
      </c>
      <c r="BX63" s="3">
        <v>0</v>
      </c>
      <c r="BY63" s="3">
        <v>0</v>
      </c>
      <c r="BZ63" s="3">
        <v>0</v>
      </c>
      <c r="CA63" s="3">
        <v>0</v>
      </c>
      <c r="CB63" s="3">
        <v>0</v>
      </c>
      <c r="CC63" s="3">
        <v>0</v>
      </c>
      <c r="CD63" s="3">
        <v>0</v>
      </c>
      <c r="CE63" s="3">
        <v>0</v>
      </c>
      <c r="CF63" s="3">
        <v>0</v>
      </c>
    </row>
    <row r="64" spans="1:84" s="4" customFormat="1" ht="15" x14ac:dyDescent="0.25">
      <c r="A64" s="4" t="str">
        <f>"-"</f>
        <v>-</v>
      </c>
      <c r="B64" s="20" t="s">
        <v>93</v>
      </c>
      <c r="C64" s="18" t="str">
        <f>"180"</f>
        <v>180</v>
      </c>
      <c r="D64" s="19">
        <v>0.72</v>
      </c>
      <c r="E64" s="19">
        <v>0</v>
      </c>
      <c r="F64" s="19">
        <v>0.72</v>
      </c>
      <c r="G64" s="19">
        <v>0.72</v>
      </c>
      <c r="H64" s="19">
        <v>17.64</v>
      </c>
      <c r="I64" s="19">
        <v>87.623999999999995</v>
      </c>
      <c r="J64" s="27">
        <v>0.18</v>
      </c>
      <c r="K64" s="27">
        <v>0</v>
      </c>
      <c r="L64" s="27">
        <v>0</v>
      </c>
      <c r="M64" s="27">
        <v>0</v>
      </c>
      <c r="N64" s="27">
        <v>16.2</v>
      </c>
      <c r="O64" s="27">
        <v>1.44</v>
      </c>
      <c r="P64" s="27">
        <v>3.24</v>
      </c>
      <c r="Q64" s="27">
        <v>0</v>
      </c>
      <c r="R64" s="27">
        <v>0</v>
      </c>
      <c r="S64" s="27">
        <v>1.44</v>
      </c>
      <c r="T64" s="27">
        <v>0.9</v>
      </c>
      <c r="U64" s="27">
        <v>46.8</v>
      </c>
      <c r="V64" s="27">
        <v>500.4</v>
      </c>
      <c r="W64" s="27">
        <v>0.04</v>
      </c>
      <c r="X64" s="27">
        <v>0.54</v>
      </c>
      <c r="Y64" s="27">
        <v>18</v>
      </c>
      <c r="Z64" s="34">
        <v>0</v>
      </c>
      <c r="AA64" s="4">
        <v>0</v>
      </c>
      <c r="AB64" s="4">
        <v>0</v>
      </c>
      <c r="AC64" s="4">
        <v>34.200000000000003</v>
      </c>
      <c r="AD64" s="4">
        <v>32.4</v>
      </c>
      <c r="AE64" s="4">
        <v>5.4</v>
      </c>
      <c r="AF64" s="4">
        <v>19.8</v>
      </c>
      <c r="AG64" s="4">
        <v>5.4</v>
      </c>
      <c r="AH64" s="4">
        <v>16.2</v>
      </c>
      <c r="AI64" s="4">
        <v>30.6</v>
      </c>
      <c r="AJ64" s="4">
        <v>18</v>
      </c>
      <c r="AK64" s="4">
        <v>140.4</v>
      </c>
      <c r="AL64" s="4">
        <v>12.6</v>
      </c>
      <c r="AM64" s="4">
        <v>25.2</v>
      </c>
      <c r="AN64" s="4">
        <v>75.599999999999994</v>
      </c>
      <c r="AO64" s="4">
        <v>0</v>
      </c>
      <c r="AP64" s="4">
        <v>23.4</v>
      </c>
      <c r="AQ64" s="4">
        <v>28.8</v>
      </c>
      <c r="AR64" s="4">
        <v>10.8</v>
      </c>
      <c r="AS64" s="4">
        <v>9</v>
      </c>
      <c r="AT64" s="4">
        <v>0</v>
      </c>
      <c r="AU64" s="4">
        <v>0</v>
      </c>
      <c r="AV64" s="4">
        <v>0</v>
      </c>
      <c r="AW64" s="4">
        <v>0</v>
      </c>
      <c r="AX64" s="4">
        <v>0</v>
      </c>
      <c r="AY64" s="4">
        <v>0</v>
      </c>
      <c r="AZ64" s="4">
        <v>0</v>
      </c>
      <c r="BA64" s="4">
        <v>0</v>
      </c>
      <c r="BB64" s="4">
        <v>0</v>
      </c>
      <c r="BC64" s="4">
        <v>0</v>
      </c>
      <c r="BD64" s="4">
        <v>0</v>
      </c>
      <c r="BE64" s="4">
        <v>0</v>
      </c>
      <c r="BF64" s="4">
        <v>0</v>
      </c>
      <c r="BG64" s="4">
        <v>0</v>
      </c>
      <c r="BH64" s="4">
        <v>0</v>
      </c>
      <c r="BI64" s="4">
        <v>0</v>
      </c>
      <c r="BJ64" s="4">
        <v>0</v>
      </c>
      <c r="BK64" s="4">
        <v>0</v>
      </c>
      <c r="BL64" s="4">
        <v>0</v>
      </c>
      <c r="BM64" s="4">
        <v>0</v>
      </c>
      <c r="BN64" s="4">
        <v>0</v>
      </c>
      <c r="BO64" s="4">
        <v>0</v>
      </c>
      <c r="BP64" s="4">
        <v>0</v>
      </c>
      <c r="BQ64" s="4">
        <v>0</v>
      </c>
      <c r="BR64" s="4">
        <v>155.34</v>
      </c>
      <c r="BT64" s="4">
        <v>9</v>
      </c>
      <c r="BV64" s="4">
        <v>0</v>
      </c>
      <c r="BW64" s="4">
        <v>0</v>
      </c>
      <c r="BX64" s="4">
        <v>0</v>
      </c>
      <c r="BY64" s="4">
        <v>0</v>
      </c>
      <c r="BZ64" s="4">
        <v>0</v>
      </c>
      <c r="CA64" s="4">
        <v>0</v>
      </c>
      <c r="CB64" s="4">
        <v>0</v>
      </c>
      <c r="CC64" s="4">
        <v>0</v>
      </c>
      <c r="CD64" s="4">
        <v>0</v>
      </c>
      <c r="CE64" s="4">
        <v>0</v>
      </c>
      <c r="CF64" s="4">
        <v>0</v>
      </c>
    </row>
    <row r="65" spans="1:84" s="5" customFormat="1" ht="14.25" x14ac:dyDescent="0.2">
      <c r="A65" s="6"/>
      <c r="B65" s="21" t="s">
        <v>94</v>
      </c>
      <c r="C65" s="22">
        <f>C64+C63+C62</f>
        <v>410</v>
      </c>
      <c r="D65" s="23">
        <v>3.79</v>
      </c>
      <c r="E65" s="23">
        <v>2.94</v>
      </c>
      <c r="F65" s="23">
        <v>11.18</v>
      </c>
      <c r="G65" s="23">
        <v>0.77</v>
      </c>
      <c r="H65" s="23">
        <v>51</v>
      </c>
      <c r="I65" s="23">
        <v>323.45999999999998</v>
      </c>
      <c r="J65" s="28">
        <v>5.88</v>
      </c>
      <c r="K65" s="28">
        <v>0</v>
      </c>
      <c r="L65" s="28">
        <v>5.7</v>
      </c>
      <c r="M65" s="28">
        <v>0</v>
      </c>
      <c r="N65" s="28">
        <v>48.63</v>
      </c>
      <c r="O65" s="28">
        <v>2.37</v>
      </c>
      <c r="P65" s="28">
        <v>4.1500000000000004</v>
      </c>
      <c r="Q65" s="28">
        <v>0</v>
      </c>
      <c r="R65" s="28">
        <v>0</v>
      </c>
      <c r="S65" s="28">
        <v>1.62</v>
      </c>
      <c r="T65" s="28">
        <v>1.7</v>
      </c>
      <c r="U65" s="28">
        <v>57.43</v>
      </c>
      <c r="V65" s="28">
        <v>693.77</v>
      </c>
      <c r="W65" s="28">
        <v>0.18</v>
      </c>
      <c r="X65" s="28">
        <v>0.75</v>
      </c>
      <c r="Y65" s="28">
        <v>18.55</v>
      </c>
      <c r="Z65" s="5">
        <v>0</v>
      </c>
      <c r="AA65" s="5">
        <v>0</v>
      </c>
      <c r="AB65" s="5">
        <v>0</v>
      </c>
      <c r="AC65" s="5">
        <v>35.049999999999997</v>
      </c>
      <c r="AD65" s="5">
        <v>33.200000000000003</v>
      </c>
      <c r="AE65" s="5">
        <v>5.54</v>
      </c>
      <c r="AF65" s="5">
        <v>20.29</v>
      </c>
      <c r="AG65" s="5">
        <v>5.54</v>
      </c>
      <c r="AH65" s="5">
        <v>16.61</v>
      </c>
      <c r="AI65" s="5">
        <v>31.32</v>
      </c>
      <c r="AJ65" s="5">
        <v>18.59</v>
      </c>
      <c r="AK65" s="5">
        <v>143.66999999999999</v>
      </c>
      <c r="AL65" s="5">
        <v>12.91</v>
      </c>
      <c r="AM65" s="5">
        <v>25.82</v>
      </c>
      <c r="AN65" s="5">
        <v>77.52</v>
      </c>
      <c r="AO65" s="5">
        <v>91.8</v>
      </c>
      <c r="AP65" s="5">
        <v>23.95</v>
      </c>
      <c r="AQ65" s="5">
        <v>29.5</v>
      </c>
      <c r="AR65" s="5">
        <v>11.06</v>
      </c>
      <c r="AS65" s="5">
        <v>9.2200000000000006</v>
      </c>
      <c r="AT65" s="5">
        <v>0</v>
      </c>
      <c r="AU65" s="5">
        <v>0</v>
      </c>
      <c r="AV65" s="5">
        <v>0</v>
      </c>
      <c r="AW65" s="5">
        <v>0</v>
      </c>
      <c r="AX65" s="5">
        <v>0</v>
      </c>
      <c r="AY65" s="5">
        <v>0.01</v>
      </c>
      <c r="AZ65" s="5">
        <v>0.06</v>
      </c>
      <c r="BA65" s="5">
        <v>0.02</v>
      </c>
      <c r="BB65" s="5">
        <v>0.03</v>
      </c>
      <c r="BC65" s="5">
        <v>0</v>
      </c>
      <c r="BD65" s="5">
        <v>0</v>
      </c>
      <c r="BE65" s="5">
        <v>0</v>
      </c>
      <c r="BF65" s="5">
        <v>0</v>
      </c>
      <c r="BG65" s="5">
        <v>0</v>
      </c>
      <c r="BH65" s="5">
        <v>0.02</v>
      </c>
      <c r="BI65" s="5">
        <v>0.01</v>
      </c>
      <c r="BJ65" s="5">
        <v>0</v>
      </c>
      <c r="BK65" s="5">
        <v>0</v>
      </c>
      <c r="BL65" s="5">
        <v>0.17</v>
      </c>
      <c r="BM65" s="5">
        <v>0.01</v>
      </c>
      <c r="BN65" s="5">
        <v>0</v>
      </c>
      <c r="BO65" s="5">
        <v>0</v>
      </c>
      <c r="BP65" s="5">
        <v>0</v>
      </c>
      <c r="BQ65" s="5">
        <v>0</v>
      </c>
      <c r="BR65" s="5">
        <v>159.12</v>
      </c>
      <c r="BS65" s="5" t="e">
        <f>$I$65/#REF!*100</f>
        <v>#REF!</v>
      </c>
      <c r="BT65" s="5">
        <v>16.3</v>
      </c>
      <c r="BV65" s="5">
        <v>0</v>
      </c>
      <c r="BW65" s="5">
        <v>0</v>
      </c>
      <c r="BX65" s="5">
        <v>0</v>
      </c>
      <c r="BY65" s="5">
        <v>0</v>
      </c>
      <c r="BZ65" s="5">
        <v>0</v>
      </c>
      <c r="CA65" s="5">
        <v>0</v>
      </c>
      <c r="CB65" s="5">
        <v>0</v>
      </c>
      <c r="CC65" s="5">
        <v>0</v>
      </c>
      <c r="CD65" s="5">
        <v>0</v>
      </c>
      <c r="CE65" s="5">
        <v>15</v>
      </c>
      <c r="CF65" s="5">
        <v>0</v>
      </c>
    </row>
    <row r="66" spans="1:84" s="2" customFormat="1" x14ac:dyDescent="0.25">
      <c r="A66" s="4"/>
      <c r="B66" s="57" t="s">
        <v>95</v>
      </c>
      <c r="C66" s="18"/>
      <c r="D66" s="19"/>
      <c r="E66" s="19"/>
      <c r="F66" s="19"/>
      <c r="G66" s="19"/>
      <c r="H66" s="19"/>
      <c r="I66" s="19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</row>
    <row r="67" spans="1:84" s="3" customFormat="1" ht="15" x14ac:dyDescent="0.25">
      <c r="A67" s="4" t="str">
        <f>"45/1"</f>
        <v>45/1</v>
      </c>
      <c r="B67" s="20" t="s">
        <v>116</v>
      </c>
      <c r="C67" s="18" t="str">
        <f>"100"</f>
        <v>100</v>
      </c>
      <c r="D67" s="19">
        <v>6.49</v>
      </c>
      <c r="E67" s="19">
        <v>5.0599999999999996</v>
      </c>
      <c r="F67" s="19">
        <v>8.4700000000000006</v>
      </c>
      <c r="G67" s="19">
        <v>0.28999999999999998</v>
      </c>
      <c r="H67" s="19">
        <v>11.03</v>
      </c>
      <c r="I67" s="19">
        <v>149.45659866666699</v>
      </c>
      <c r="J67" s="27">
        <v>4.38</v>
      </c>
      <c r="K67" s="27">
        <v>0.18</v>
      </c>
      <c r="L67" s="27">
        <v>3.77</v>
      </c>
      <c r="M67" s="27">
        <v>0</v>
      </c>
      <c r="N67" s="27">
        <v>0.88</v>
      </c>
      <c r="O67" s="27">
        <v>10.14</v>
      </c>
      <c r="P67" s="27">
        <v>0.95</v>
      </c>
      <c r="Q67" s="27">
        <v>0</v>
      </c>
      <c r="R67" s="27">
        <v>0</v>
      </c>
      <c r="S67" s="27">
        <v>0.15</v>
      </c>
      <c r="T67" s="27">
        <v>4.32</v>
      </c>
      <c r="U67" s="27">
        <v>1415.19</v>
      </c>
      <c r="V67" s="27">
        <v>406.97</v>
      </c>
      <c r="W67" s="27">
        <v>0.09</v>
      </c>
      <c r="X67" s="27">
        <v>1.27</v>
      </c>
      <c r="Y67" s="27">
        <v>3.01</v>
      </c>
      <c r="Z67" s="33">
        <v>0</v>
      </c>
      <c r="AA67" s="3">
        <v>0</v>
      </c>
      <c r="AB67" s="3">
        <v>0</v>
      </c>
      <c r="AC67" s="3">
        <v>41.65</v>
      </c>
      <c r="AD67" s="3">
        <v>46.35</v>
      </c>
      <c r="AE67" s="3">
        <v>8.4700000000000006</v>
      </c>
      <c r="AF67" s="3">
        <v>32.24</v>
      </c>
      <c r="AG67" s="3">
        <v>17.649999999999999</v>
      </c>
      <c r="AH67" s="3">
        <v>32.56</v>
      </c>
      <c r="AI67" s="3">
        <v>44.22</v>
      </c>
      <c r="AJ67" s="3">
        <v>116.24</v>
      </c>
      <c r="AK67" s="3">
        <v>54.43</v>
      </c>
      <c r="AL67" s="3">
        <v>12.74</v>
      </c>
      <c r="AM67" s="3">
        <v>31.15</v>
      </c>
      <c r="AN67" s="3">
        <v>168.16</v>
      </c>
      <c r="AO67" s="3">
        <v>0</v>
      </c>
      <c r="AP67" s="3">
        <v>25.18</v>
      </c>
      <c r="AQ67" s="3">
        <v>23.51</v>
      </c>
      <c r="AR67" s="3">
        <v>24.71</v>
      </c>
      <c r="AS67" s="3">
        <v>10.06</v>
      </c>
      <c r="AT67" s="3">
        <v>0.21</v>
      </c>
      <c r="AU67" s="3">
        <v>0.1</v>
      </c>
      <c r="AV67" s="3">
        <v>0.05</v>
      </c>
      <c r="AW67" s="3">
        <v>0.12</v>
      </c>
      <c r="AX67" s="3">
        <v>0.13</v>
      </c>
      <c r="AY67" s="3">
        <v>0.62</v>
      </c>
      <c r="AZ67" s="3">
        <v>0</v>
      </c>
      <c r="BA67" s="3">
        <v>1.78</v>
      </c>
      <c r="BB67" s="3">
        <v>0</v>
      </c>
      <c r="BC67" s="3">
        <v>0.55000000000000004</v>
      </c>
      <c r="BD67" s="3">
        <v>0</v>
      </c>
      <c r="BE67" s="3">
        <v>0</v>
      </c>
      <c r="BF67" s="3">
        <v>0</v>
      </c>
      <c r="BG67" s="3">
        <v>0.12</v>
      </c>
      <c r="BH67" s="3">
        <v>0.19</v>
      </c>
      <c r="BI67" s="3">
        <v>1.53</v>
      </c>
      <c r="BJ67" s="3">
        <v>0</v>
      </c>
      <c r="BK67" s="3">
        <v>0</v>
      </c>
      <c r="BL67" s="3">
        <v>0.13</v>
      </c>
      <c r="BM67" s="3">
        <v>0.01</v>
      </c>
      <c r="BN67" s="3">
        <v>0</v>
      </c>
      <c r="BO67" s="3">
        <v>0</v>
      </c>
      <c r="BP67" s="3">
        <v>0</v>
      </c>
      <c r="BQ67" s="3">
        <v>0</v>
      </c>
      <c r="BR67" s="3">
        <v>81.16</v>
      </c>
      <c r="BT67" s="3">
        <v>43.29</v>
      </c>
      <c r="BV67" s="3">
        <v>0</v>
      </c>
      <c r="BW67" s="3">
        <v>0</v>
      </c>
      <c r="BX67" s="3">
        <v>0</v>
      </c>
      <c r="BY67" s="3">
        <v>0</v>
      </c>
      <c r="BZ67" s="3">
        <v>0</v>
      </c>
      <c r="CA67" s="3">
        <v>0</v>
      </c>
      <c r="CB67" s="3">
        <v>0</v>
      </c>
      <c r="CC67" s="3">
        <v>0</v>
      </c>
      <c r="CD67" s="3">
        <v>0</v>
      </c>
      <c r="CE67" s="3">
        <v>0</v>
      </c>
      <c r="CF67" s="3">
        <v>0</v>
      </c>
    </row>
    <row r="68" spans="1:84" s="3" customFormat="1" ht="15" x14ac:dyDescent="0.25">
      <c r="A68" s="4" t="str">
        <f>"33"</f>
        <v>33</v>
      </c>
      <c r="B68" s="20" t="s">
        <v>117</v>
      </c>
      <c r="C68" s="18" t="str">
        <f>"125"</f>
        <v>125</v>
      </c>
      <c r="D68" s="19">
        <v>20.7</v>
      </c>
      <c r="E68" s="19">
        <v>21.54</v>
      </c>
      <c r="F68" s="19">
        <v>11.01</v>
      </c>
      <c r="G68" s="19">
        <v>2.4500000000000002</v>
      </c>
      <c r="H68" s="19">
        <v>4.03</v>
      </c>
      <c r="I68" s="19">
        <v>198.51594700000001</v>
      </c>
      <c r="J68" s="27">
        <v>2.86</v>
      </c>
      <c r="K68" s="27">
        <v>1.95</v>
      </c>
      <c r="L68" s="27">
        <v>0.98</v>
      </c>
      <c r="M68" s="27">
        <v>0</v>
      </c>
      <c r="N68" s="27">
        <v>0.94</v>
      </c>
      <c r="O68" s="27">
        <v>3.09</v>
      </c>
      <c r="P68" s="27">
        <v>0.16</v>
      </c>
      <c r="Q68" s="27">
        <v>0</v>
      </c>
      <c r="R68" s="27">
        <v>0</v>
      </c>
      <c r="S68" s="27">
        <v>0.02</v>
      </c>
      <c r="T68" s="27">
        <v>3.59</v>
      </c>
      <c r="U68" s="27">
        <v>835.41</v>
      </c>
      <c r="V68" s="27">
        <v>269.52</v>
      </c>
      <c r="W68" s="27">
        <v>0.25</v>
      </c>
      <c r="X68" s="27">
        <v>2.84</v>
      </c>
      <c r="Y68" s="27">
        <v>0.28999999999999998</v>
      </c>
      <c r="Z68" s="33">
        <v>0</v>
      </c>
      <c r="AA68" s="3">
        <v>0</v>
      </c>
      <c r="AB68" s="3">
        <v>0</v>
      </c>
      <c r="AC68" s="3">
        <v>440.55</v>
      </c>
      <c r="AD68" s="3">
        <v>350.1</v>
      </c>
      <c r="AE68" s="3">
        <v>165.9</v>
      </c>
      <c r="AF68" s="3">
        <v>242.52</v>
      </c>
      <c r="AG68" s="3">
        <v>80.930000000000007</v>
      </c>
      <c r="AH68" s="3">
        <v>266.3</v>
      </c>
      <c r="AI68" s="3">
        <v>280.92</v>
      </c>
      <c r="AJ68" s="3">
        <v>312.83</v>
      </c>
      <c r="AK68" s="3">
        <v>476.49</v>
      </c>
      <c r="AL68" s="3">
        <v>136.30000000000001</v>
      </c>
      <c r="AM68" s="3">
        <v>171.22</v>
      </c>
      <c r="AN68" s="3">
        <v>796.93</v>
      </c>
      <c r="AO68" s="3">
        <v>5.26</v>
      </c>
      <c r="AP68" s="3">
        <v>189.93</v>
      </c>
      <c r="AQ68" s="3">
        <v>370.08</v>
      </c>
      <c r="AR68" s="3">
        <v>189.55</v>
      </c>
      <c r="AS68" s="3">
        <v>118.63</v>
      </c>
      <c r="AT68" s="3">
        <v>0</v>
      </c>
      <c r="AU68" s="3">
        <v>0</v>
      </c>
      <c r="AV68" s="3">
        <v>0</v>
      </c>
      <c r="AW68" s="3">
        <v>0</v>
      </c>
      <c r="AX68" s="3">
        <v>0</v>
      </c>
      <c r="AY68" s="3">
        <v>0</v>
      </c>
      <c r="AZ68" s="3">
        <v>0</v>
      </c>
      <c r="BA68" s="3">
        <v>0.14000000000000001</v>
      </c>
      <c r="BB68" s="3">
        <v>0</v>
      </c>
      <c r="BC68" s="3">
        <v>0.09</v>
      </c>
      <c r="BD68" s="3">
        <v>0.01</v>
      </c>
      <c r="BE68" s="3">
        <v>0.01</v>
      </c>
      <c r="BF68" s="3">
        <v>0</v>
      </c>
      <c r="BG68" s="3">
        <v>0</v>
      </c>
      <c r="BH68" s="3">
        <v>0</v>
      </c>
      <c r="BI68" s="3">
        <v>0.5</v>
      </c>
      <c r="BJ68" s="3">
        <v>0</v>
      </c>
      <c r="BK68" s="3">
        <v>0</v>
      </c>
      <c r="BL68" s="3">
        <v>1.44</v>
      </c>
      <c r="BM68" s="3">
        <v>0</v>
      </c>
      <c r="BN68" s="3">
        <v>0</v>
      </c>
      <c r="BO68" s="3">
        <v>0</v>
      </c>
      <c r="BP68" s="3">
        <v>0</v>
      </c>
      <c r="BQ68" s="3">
        <v>0</v>
      </c>
      <c r="BR68" s="3">
        <v>107.51</v>
      </c>
      <c r="BT68" s="3">
        <v>78.02</v>
      </c>
      <c r="BV68" s="3">
        <v>0</v>
      </c>
      <c r="BW68" s="3">
        <v>0</v>
      </c>
      <c r="BX68" s="3">
        <v>0</v>
      </c>
      <c r="BY68" s="3">
        <v>0</v>
      </c>
      <c r="BZ68" s="3">
        <v>0</v>
      </c>
      <c r="CA68" s="3">
        <v>0</v>
      </c>
      <c r="CB68" s="3">
        <v>0</v>
      </c>
      <c r="CC68" s="3">
        <v>0</v>
      </c>
      <c r="CD68" s="3">
        <v>0</v>
      </c>
      <c r="CE68" s="3">
        <v>0</v>
      </c>
      <c r="CF68" s="3">
        <v>2</v>
      </c>
    </row>
    <row r="69" spans="1:84" s="3" customFormat="1" ht="15" x14ac:dyDescent="0.25">
      <c r="A69" s="4" t="str">
        <f>"60/3"</f>
        <v>60/3</v>
      </c>
      <c r="B69" s="20" t="s">
        <v>118</v>
      </c>
      <c r="C69" s="18" t="str">
        <f>"200"</f>
        <v>200</v>
      </c>
      <c r="D69" s="19">
        <v>4.68</v>
      </c>
      <c r="E69" s="19">
        <v>0</v>
      </c>
      <c r="F69" s="19">
        <v>13.7</v>
      </c>
      <c r="G69" s="19">
        <v>13.7</v>
      </c>
      <c r="H69" s="19">
        <v>44.29</v>
      </c>
      <c r="I69" s="19">
        <v>328.86361199999999</v>
      </c>
      <c r="J69" s="27">
        <v>1.84</v>
      </c>
      <c r="K69" s="27">
        <v>8.67</v>
      </c>
      <c r="L69" s="27">
        <v>1.84</v>
      </c>
      <c r="M69" s="27">
        <v>0</v>
      </c>
      <c r="N69" s="27">
        <v>4.51</v>
      </c>
      <c r="O69" s="27">
        <v>39.78</v>
      </c>
      <c r="P69" s="27">
        <v>3.09</v>
      </c>
      <c r="Q69" s="27">
        <v>0</v>
      </c>
      <c r="R69" s="27">
        <v>0</v>
      </c>
      <c r="S69" s="27">
        <v>0.14000000000000001</v>
      </c>
      <c r="T69" s="27">
        <v>0.96</v>
      </c>
      <c r="U69" s="27">
        <v>0</v>
      </c>
      <c r="V69" s="27">
        <v>159.72</v>
      </c>
      <c r="W69" s="27">
        <v>0.04</v>
      </c>
      <c r="X69" s="27">
        <v>1.04</v>
      </c>
      <c r="Y69" s="27">
        <v>1.76</v>
      </c>
      <c r="Z69" s="33">
        <v>0</v>
      </c>
      <c r="AA69" s="3">
        <v>0</v>
      </c>
      <c r="AB69" s="3">
        <v>0</v>
      </c>
      <c r="AC69" s="3">
        <v>358.72</v>
      </c>
      <c r="AD69" s="3">
        <v>155.04</v>
      </c>
      <c r="AE69" s="3">
        <v>92.02</v>
      </c>
      <c r="AF69" s="3">
        <v>142.38</v>
      </c>
      <c r="AG69" s="3">
        <v>58.07</v>
      </c>
      <c r="AH69" s="3">
        <v>215.19</v>
      </c>
      <c r="AI69" s="3">
        <v>230.43</v>
      </c>
      <c r="AJ69" s="3">
        <v>296.24</v>
      </c>
      <c r="AK69" s="3">
        <v>335.18</v>
      </c>
      <c r="AL69" s="3">
        <v>98.87</v>
      </c>
      <c r="AM69" s="3">
        <v>186.63</v>
      </c>
      <c r="AN69" s="3">
        <v>729.57</v>
      </c>
      <c r="AO69" s="3">
        <v>0</v>
      </c>
      <c r="AP69" s="3">
        <v>192.48</v>
      </c>
      <c r="AQ69" s="3">
        <v>193.19</v>
      </c>
      <c r="AR69" s="3">
        <v>167.18</v>
      </c>
      <c r="AS69" s="3">
        <v>79.8</v>
      </c>
      <c r="AT69" s="3">
        <v>0</v>
      </c>
      <c r="AU69" s="3">
        <v>0</v>
      </c>
      <c r="AV69" s="3">
        <v>0</v>
      </c>
      <c r="AW69" s="3">
        <v>0</v>
      </c>
      <c r="AX69" s="3">
        <v>0</v>
      </c>
      <c r="AY69" s="3">
        <v>0.01</v>
      </c>
      <c r="AZ69" s="3">
        <v>0</v>
      </c>
      <c r="BA69" s="3">
        <v>0.92</v>
      </c>
      <c r="BB69" s="3">
        <v>0</v>
      </c>
      <c r="BC69" s="3">
        <v>0.56000000000000005</v>
      </c>
      <c r="BD69" s="3">
        <v>0.04</v>
      </c>
      <c r="BE69" s="3">
        <v>0.09</v>
      </c>
      <c r="BF69" s="3">
        <v>0</v>
      </c>
      <c r="BG69" s="3">
        <v>0</v>
      </c>
      <c r="BH69" s="3">
        <v>0</v>
      </c>
      <c r="BI69" s="3">
        <v>3.28</v>
      </c>
      <c r="BJ69" s="3">
        <v>0</v>
      </c>
      <c r="BK69" s="3">
        <v>0</v>
      </c>
      <c r="BL69" s="3">
        <v>7.83</v>
      </c>
      <c r="BM69" s="3">
        <v>0</v>
      </c>
      <c r="BN69" s="3">
        <v>0</v>
      </c>
      <c r="BO69" s="3">
        <v>0</v>
      </c>
      <c r="BP69" s="3">
        <v>0</v>
      </c>
      <c r="BQ69" s="3">
        <v>0</v>
      </c>
      <c r="BR69" s="3">
        <v>56.68</v>
      </c>
      <c r="BT69" s="3">
        <v>432</v>
      </c>
      <c r="BV69" s="3">
        <v>0</v>
      </c>
      <c r="BW69" s="3">
        <v>0</v>
      </c>
      <c r="BX69" s="3">
        <v>0</v>
      </c>
      <c r="BY69" s="3">
        <v>0</v>
      </c>
      <c r="BZ69" s="3">
        <v>0</v>
      </c>
      <c r="CA69" s="3">
        <v>0</v>
      </c>
      <c r="CB69" s="3">
        <v>0</v>
      </c>
      <c r="CC69" s="3">
        <v>0</v>
      </c>
      <c r="CD69" s="3">
        <v>0</v>
      </c>
      <c r="CE69" s="3">
        <v>0</v>
      </c>
      <c r="CF69" s="3">
        <v>0</v>
      </c>
    </row>
    <row r="70" spans="1:84" s="3" customFormat="1" ht="15" x14ac:dyDescent="0.25">
      <c r="A70" s="4" t="str">
        <f>"-"</f>
        <v>-</v>
      </c>
      <c r="B70" s="20" t="s">
        <v>76</v>
      </c>
      <c r="C70" s="18" t="str">
        <f>"100"</f>
        <v>100</v>
      </c>
      <c r="D70" s="19">
        <v>6.61</v>
      </c>
      <c r="E70" s="19">
        <v>0</v>
      </c>
      <c r="F70" s="19">
        <v>0.66</v>
      </c>
      <c r="G70" s="19">
        <v>0.66</v>
      </c>
      <c r="H70" s="19">
        <v>46.7</v>
      </c>
      <c r="I70" s="19">
        <v>224.80099999999999</v>
      </c>
      <c r="J70" s="27">
        <v>0.2</v>
      </c>
      <c r="K70" s="27">
        <v>0</v>
      </c>
      <c r="L70" s="27">
        <v>0</v>
      </c>
      <c r="M70" s="27">
        <v>0</v>
      </c>
      <c r="N70" s="27">
        <v>1.1000000000000001</v>
      </c>
      <c r="O70" s="27">
        <v>45.6</v>
      </c>
      <c r="P70" s="27">
        <v>0.2</v>
      </c>
      <c r="Q70" s="27">
        <v>0</v>
      </c>
      <c r="R70" s="27">
        <v>0</v>
      </c>
      <c r="S70" s="27">
        <v>0.3</v>
      </c>
      <c r="T70" s="27">
        <v>1.8</v>
      </c>
      <c r="U70" s="27">
        <v>245.7</v>
      </c>
      <c r="V70" s="27">
        <v>82.46</v>
      </c>
      <c r="W70" s="27">
        <v>0.05</v>
      </c>
      <c r="X70" s="27">
        <v>1.36</v>
      </c>
      <c r="Y70" s="27">
        <v>0</v>
      </c>
      <c r="Z70" s="33">
        <v>0</v>
      </c>
      <c r="AA70" s="3">
        <v>0</v>
      </c>
      <c r="AB70" s="3">
        <v>0</v>
      </c>
      <c r="AC70" s="3">
        <v>508.95</v>
      </c>
      <c r="AD70" s="3">
        <v>168.78</v>
      </c>
      <c r="AE70" s="3">
        <v>100.05</v>
      </c>
      <c r="AF70" s="3">
        <v>200.1</v>
      </c>
      <c r="AG70" s="3">
        <v>75.69</v>
      </c>
      <c r="AH70" s="3">
        <v>361.92</v>
      </c>
      <c r="AI70" s="3">
        <v>224.46</v>
      </c>
      <c r="AJ70" s="3">
        <v>313.2</v>
      </c>
      <c r="AK70" s="3">
        <v>258.39</v>
      </c>
      <c r="AL70" s="3">
        <v>135.72</v>
      </c>
      <c r="AM70" s="3">
        <v>240.12</v>
      </c>
      <c r="AN70" s="3">
        <v>2007.96</v>
      </c>
      <c r="AO70" s="3">
        <v>234.9</v>
      </c>
      <c r="AP70" s="3">
        <v>654.24</v>
      </c>
      <c r="AQ70" s="3">
        <v>284.49</v>
      </c>
      <c r="AR70" s="3">
        <v>188.79</v>
      </c>
      <c r="AS70" s="3">
        <v>149.63999999999999</v>
      </c>
      <c r="AT70" s="3">
        <v>0</v>
      </c>
      <c r="AU70" s="3">
        <v>0</v>
      </c>
      <c r="AV70" s="3">
        <v>0</v>
      </c>
      <c r="AW70" s="3">
        <v>0</v>
      </c>
      <c r="AX70" s="3">
        <v>0</v>
      </c>
      <c r="AY70" s="3">
        <v>0</v>
      </c>
      <c r="AZ70" s="3">
        <v>0.14000000000000001</v>
      </c>
      <c r="BA70" s="3">
        <v>0.08</v>
      </c>
      <c r="BB70" s="3">
        <v>7.0000000000000007E-2</v>
      </c>
      <c r="BC70" s="3">
        <v>0.01</v>
      </c>
      <c r="BD70" s="3">
        <v>0</v>
      </c>
      <c r="BE70" s="3">
        <v>0</v>
      </c>
      <c r="BF70" s="3">
        <v>0</v>
      </c>
      <c r="BG70" s="3">
        <v>0</v>
      </c>
      <c r="BH70" s="3">
        <v>0.01</v>
      </c>
      <c r="BI70" s="3">
        <v>7.0000000000000007E-2</v>
      </c>
      <c r="BJ70" s="3">
        <v>0</v>
      </c>
      <c r="BK70" s="3">
        <v>0</v>
      </c>
      <c r="BL70" s="3">
        <v>0.28000000000000003</v>
      </c>
      <c r="BM70" s="3">
        <v>0.01</v>
      </c>
      <c r="BN70" s="3">
        <v>0</v>
      </c>
      <c r="BO70" s="3">
        <v>0</v>
      </c>
      <c r="BP70" s="3">
        <v>0</v>
      </c>
      <c r="BQ70" s="3">
        <v>0</v>
      </c>
      <c r="BR70" s="3">
        <v>39.1</v>
      </c>
      <c r="BT70" s="3">
        <v>0</v>
      </c>
      <c r="BV70" s="3">
        <v>0</v>
      </c>
      <c r="BW70" s="3">
        <v>0</v>
      </c>
      <c r="BX70" s="3">
        <v>0</v>
      </c>
      <c r="BY70" s="3">
        <v>0</v>
      </c>
      <c r="BZ70" s="3">
        <v>0</v>
      </c>
      <c r="CA70" s="3">
        <v>0</v>
      </c>
      <c r="CB70" s="3">
        <v>0</v>
      </c>
      <c r="CC70" s="3">
        <v>0</v>
      </c>
      <c r="CD70" s="3">
        <v>0</v>
      </c>
      <c r="CE70" s="3">
        <v>0</v>
      </c>
      <c r="CF70" s="3">
        <v>0</v>
      </c>
    </row>
    <row r="71" spans="1:84" s="6" customFormat="1" ht="14.25" x14ac:dyDescent="0.2">
      <c r="A71" s="6" t="str">
        <f>"14/10"</f>
        <v>14/10</v>
      </c>
      <c r="B71" s="21" t="s">
        <v>98</v>
      </c>
      <c r="C71" s="22" t="str">
        <f>"200"</f>
        <v>200</v>
      </c>
      <c r="D71" s="23">
        <v>0.19</v>
      </c>
      <c r="E71" s="23">
        <v>0</v>
      </c>
      <c r="F71" s="23">
        <v>0.04</v>
      </c>
      <c r="G71" s="23">
        <v>0.05</v>
      </c>
      <c r="H71" s="23">
        <v>9.1199999999999992</v>
      </c>
      <c r="I71" s="23">
        <v>36.005279999999999</v>
      </c>
      <c r="J71" s="28">
        <v>0</v>
      </c>
      <c r="K71" s="28">
        <v>0</v>
      </c>
      <c r="L71" s="28">
        <v>0</v>
      </c>
      <c r="M71" s="28">
        <v>0</v>
      </c>
      <c r="N71" s="28">
        <v>9.1199999999999992</v>
      </c>
      <c r="O71" s="28">
        <v>0</v>
      </c>
      <c r="P71" s="28">
        <v>0.1</v>
      </c>
      <c r="Q71" s="28">
        <v>0</v>
      </c>
      <c r="R71" s="28">
        <v>0</v>
      </c>
      <c r="S71" s="28">
        <v>0</v>
      </c>
      <c r="T71" s="28">
        <v>7.0000000000000007E-2</v>
      </c>
      <c r="U71" s="28">
        <v>0.1</v>
      </c>
      <c r="V71" s="28">
        <v>0.26</v>
      </c>
      <c r="W71" s="28">
        <v>0</v>
      </c>
      <c r="X71" s="28">
        <v>0</v>
      </c>
      <c r="Y71" s="28">
        <v>0</v>
      </c>
      <c r="Z71" s="42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6">
        <v>0</v>
      </c>
      <c r="AJ71" s="6">
        <v>0</v>
      </c>
      <c r="AK71" s="6">
        <v>0</v>
      </c>
      <c r="AL71" s="6">
        <v>0</v>
      </c>
      <c r="AM71" s="6">
        <v>0</v>
      </c>
      <c r="AN71" s="6">
        <v>0</v>
      </c>
      <c r="AO71" s="6">
        <v>0</v>
      </c>
      <c r="AP71" s="6">
        <v>0</v>
      </c>
      <c r="AQ71" s="6">
        <v>0</v>
      </c>
      <c r="AR71" s="6">
        <v>0</v>
      </c>
      <c r="AS71" s="6">
        <v>0</v>
      </c>
      <c r="AT71" s="6">
        <v>0</v>
      </c>
      <c r="AU71" s="6">
        <v>0</v>
      </c>
      <c r="AV71" s="6">
        <v>0</v>
      </c>
      <c r="AW71" s="6">
        <v>0</v>
      </c>
      <c r="AX71" s="6">
        <v>0</v>
      </c>
      <c r="AY71" s="6">
        <v>0</v>
      </c>
      <c r="AZ71" s="6">
        <v>0</v>
      </c>
      <c r="BA71" s="6">
        <v>0</v>
      </c>
      <c r="BB71" s="6">
        <v>0</v>
      </c>
      <c r="BC71" s="6">
        <v>0</v>
      </c>
      <c r="BD71" s="6">
        <v>0</v>
      </c>
      <c r="BE71" s="6">
        <v>0</v>
      </c>
      <c r="BF71" s="6">
        <v>0</v>
      </c>
      <c r="BG71" s="6">
        <v>0</v>
      </c>
      <c r="BH71" s="6">
        <v>0</v>
      </c>
      <c r="BI71" s="6">
        <v>0</v>
      </c>
      <c r="BJ71" s="6">
        <v>0</v>
      </c>
      <c r="BK71" s="6">
        <v>0</v>
      </c>
      <c r="BL71" s="6">
        <v>0</v>
      </c>
      <c r="BM71" s="6">
        <v>0</v>
      </c>
      <c r="BN71" s="6">
        <v>0</v>
      </c>
      <c r="BO71" s="6">
        <v>0</v>
      </c>
      <c r="BP71" s="6">
        <v>0</v>
      </c>
      <c r="BQ71" s="6">
        <v>0</v>
      </c>
      <c r="BR71" s="6">
        <v>200.1</v>
      </c>
      <c r="BT71" s="6">
        <v>0</v>
      </c>
      <c r="BV71" s="6">
        <v>0</v>
      </c>
      <c r="BW71" s="6">
        <v>0</v>
      </c>
      <c r="BX71" s="6">
        <v>0</v>
      </c>
      <c r="BY71" s="6">
        <v>0</v>
      </c>
      <c r="BZ71" s="6">
        <v>0</v>
      </c>
      <c r="CA71" s="6">
        <v>0</v>
      </c>
      <c r="CB71" s="6">
        <v>0</v>
      </c>
      <c r="CC71" s="6">
        <v>0</v>
      </c>
      <c r="CD71" s="6">
        <v>0</v>
      </c>
      <c r="CE71" s="6">
        <v>10</v>
      </c>
      <c r="CF71" s="6">
        <v>0</v>
      </c>
    </row>
    <row r="72" spans="1:84" s="5" customFormat="1" ht="14.25" x14ac:dyDescent="0.2">
      <c r="A72" s="6"/>
      <c r="B72" s="21" t="s">
        <v>99</v>
      </c>
      <c r="C72" s="22">
        <f>C71+C70+C69+C68+C67</f>
        <v>725</v>
      </c>
      <c r="D72" s="23">
        <v>38.67</v>
      </c>
      <c r="E72" s="23">
        <v>26.6</v>
      </c>
      <c r="F72" s="23">
        <v>33.880000000000003</v>
      </c>
      <c r="G72" s="23">
        <v>17.14</v>
      </c>
      <c r="H72" s="23">
        <v>115.17</v>
      </c>
      <c r="I72" s="23">
        <v>937.64</v>
      </c>
      <c r="J72" s="28">
        <v>9.2899999999999991</v>
      </c>
      <c r="K72" s="28">
        <v>10.79</v>
      </c>
      <c r="L72" s="28">
        <v>6.59</v>
      </c>
      <c r="M72" s="28">
        <v>0</v>
      </c>
      <c r="N72" s="28">
        <v>16.55</v>
      </c>
      <c r="O72" s="28">
        <v>98.61</v>
      </c>
      <c r="P72" s="28">
        <v>4.5</v>
      </c>
      <c r="Q72" s="28">
        <v>0</v>
      </c>
      <c r="R72" s="28">
        <v>0</v>
      </c>
      <c r="S72" s="28">
        <v>0.6</v>
      </c>
      <c r="T72" s="28">
        <v>10.74</v>
      </c>
      <c r="U72" s="28">
        <v>2496.4</v>
      </c>
      <c r="V72" s="28">
        <v>918.93</v>
      </c>
      <c r="W72" s="28">
        <v>0.43</v>
      </c>
      <c r="X72" s="28">
        <v>6.51</v>
      </c>
      <c r="Y72" s="28">
        <v>5.05</v>
      </c>
      <c r="Z72" s="5">
        <v>0</v>
      </c>
      <c r="AA72" s="5">
        <v>0</v>
      </c>
      <c r="AB72" s="5">
        <v>0</v>
      </c>
      <c r="AC72" s="5">
        <v>1349.87</v>
      </c>
      <c r="AD72" s="5">
        <v>720.28</v>
      </c>
      <c r="AE72" s="5">
        <v>366.43</v>
      </c>
      <c r="AF72" s="5">
        <v>617.23</v>
      </c>
      <c r="AG72" s="5">
        <v>232.34</v>
      </c>
      <c r="AH72" s="5">
        <v>875.97</v>
      </c>
      <c r="AI72" s="5">
        <v>780.03</v>
      </c>
      <c r="AJ72" s="5">
        <v>1038.52</v>
      </c>
      <c r="AK72" s="5">
        <v>1124.49</v>
      </c>
      <c r="AL72" s="5">
        <v>383.63</v>
      </c>
      <c r="AM72" s="5">
        <v>629.12</v>
      </c>
      <c r="AN72" s="5">
        <v>3702.62</v>
      </c>
      <c r="AO72" s="5">
        <v>240.16</v>
      </c>
      <c r="AP72" s="5">
        <v>1061.83</v>
      </c>
      <c r="AQ72" s="5">
        <v>871.26</v>
      </c>
      <c r="AR72" s="5">
        <v>570.23</v>
      </c>
      <c r="AS72" s="5">
        <v>358.14</v>
      </c>
      <c r="AT72" s="5">
        <v>0.21</v>
      </c>
      <c r="AU72" s="5">
        <v>0.1</v>
      </c>
      <c r="AV72" s="5">
        <v>0.05</v>
      </c>
      <c r="AW72" s="5">
        <v>0.12</v>
      </c>
      <c r="AX72" s="5">
        <v>0.13</v>
      </c>
      <c r="AY72" s="5">
        <v>0.63</v>
      </c>
      <c r="AZ72" s="5">
        <v>0.14000000000000001</v>
      </c>
      <c r="BA72" s="5">
        <v>2.92</v>
      </c>
      <c r="BB72" s="5">
        <v>7.0000000000000007E-2</v>
      </c>
      <c r="BC72" s="5">
        <v>1.2</v>
      </c>
      <c r="BD72" s="5">
        <v>0.05</v>
      </c>
      <c r="BE72" s="5">
        <v>0.11</v>
      </c>
      <c r="BF72" s="5">
        <v>0</v>
      </c>
      <c r="BG72" s="5">
        <v>0.12</v>
      </c>
      <c r="BH72" s="5">
        <v>0.19</v>
      </c>
      <c r="BI72" s="5">
        <v>5.38</v>
      </c>
      <c r="BJ72" s="5">
        <v>0</v>
      </c>
      <c r="BK72" s="5">
        <v>0</v>
      </c>
      <c r="BL72" s="5">
        <v>9.68</v>
      </c>
      <c r="BM72" s="5">
        <v>0.02</v>
      </c>
      <c r="BN72" s="5">
        <v>0</v>
      </c>
      <c r="BO72" s="5">
        <v>0</v>
      </c>
      <c r="BP72" s="5">
        <v>0</v>
      </c>
      <c r="BQ72" s="5">
        <v>0</v>
      </c>
      <c r="BR72" s="5">
        <v>484.54</v>
      </c>
      <c r="BS72" s="5" t="e">
        <f>$I$72/#REF!*100</f>
        <v>#REF!</v>
      </c>
      <c r="BT72" s="5">
        <v>553.29999999999995</v>
      </c>
      <c r="BV72" s="5">
        <v>0</v>
      </c>
      <c r="BW72" s="5">
        <v>0</v>
      </c>
      <c r="BX72" s="5">
        <v>0</v>
      </c>
      <c r="BY72" s="5">
        <v>0</v>
      </c>
      <c r="BZ72" s="5">
        <v>0</v>
      </c>
      <c r="CA72" s="5">
        <v>0</v>
      </c>
      <c r="CB72" s="5">
        <v>0</v>
      </c>
      <c r="CC72" s="5">
        <v>0</v>
      </c>
      <c r="CD72" s="5">
        <v>0</v>
      </c>
      <c r="CE72" s="5">
        <v>10</v>
      </c>
      <c r="CF72" s="5">
        <v>2</v>
      </c>
    </row>
    <row r="73" spans="1:84" s="2" customFormat="1" x14ac:dyDescent="0.25">
      <c r="A73" s="4"/>
      <c r="B73" s="57" t="s">
        <v>100</v>
      </c>
      <c r="C73" s="18"/>
      <c r="D73" s="19"/>
      <c r="E73" s="19"/>
      <c r="F73" s="19"/>
      <c r="G73" s="19"/>
      <c r="H73" s="19"/>
      <c r="I73" s="19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</row>
    <row r="74" spans="1:84" s="4" customFormat="1" ht="15" x14ac:dyDescent="0.25">
      <c r="A74" s="4" t="str">
        <f>"-"</f>
        <v>-</v>
      </c>
      <c r="B74" s="20" t="s">
        <v>101</v>
      </c>
      <c r="C74" s="18" t="str">
        <f>"200"</f>
        <v>200</v>
      </c>
      <c r="D74" s="19">
        <v>6</v>
      </c>
      <c r="E74" s="19">
        <v>6</v>
      </c>
      <c r="F74" s="19">
        <v>0.1</v>
      </c>
      <c r="G74" s="19">
        <v>0</v>
      </c>
      <c r="H74" s="19">
        <v>8</v>
      </c>
      <c r="I74" s="19">
        <v>60.4</v>
      </c>
      <c r="J74" s="27">
        <v>0</v>
      </c>
      <c r="K74" s="27">
        <v>0</v>
      </c>
      <c r="L74" s="27">
        <v>0</v>
      </c>
      <c r="M74" s="27">
        <v>0</v>
      </c>
      <c r="N74" s="27">
        <v>8</v>
      </c>
      <c r="O74" s="27">
        <v>0</v>
      </c>
      <c r="P74" s="27">
        <v>0</v>
      </c>
      <c r="Q74" s="27">
        <v>0</v>
      </c>
      <c r="R74" s="27">
        <v>0</v>
      </c>
      <c r="S74" s="27">
        <v>1.7</v>
      </c>
      <c r="T74" s="27">
        <v>1.4</v>
      </c>
      <c r="U74" s="27">
        <v>0</v>
      </c>
      <c r="V74" s="27">
        <v>304</v>
      </c>
      <c r="W74" s="27">
        <v>0.34</v>
      </c>
      <c r="X74" s="27">
        <v>0.2</v>
      </c>
      <c r="Y74" s="27">
        <v>1.4</v>
      </c>
      <c r="Z74" s="3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  <c r="AG74" s="4">
        <v>0</v>
      </c>
      <c r="AH74" s="4">
        <v>0</v>
      </c>
      <c r="AI74" s="4">
        <v>0</v>
      </c>
      <c r="AJ74" s="4">
        <v>0</v>
      </c>
      <c r="AK74" s="4">
        <v>0</v>
      </c>
      <c r="AL74" s="4">
        <v>0</v>
      </c>
      <c r="AM74" s="4">
        <v>0</v>
      </c>
      <c r="AN74" s="4">
        <v>0</v>
      </c>
      <c r="AO74" s="4">
        <v>0</v>
      </c>
      <c r="AP74" s="4">
        <v>0</v>
      </c>
      <c r="AQ74" s="4">
        <v>0</v>
      </c>
      <c r="AR74" s="4">
        <v>0</v>
      </c>
      <c r="AS74" s="4">
        <v>0</v>
      </c>
      <c r="AT74" s="4">
        <v>0</v>
      </c>
      <c r="AU74" s="4">
        <v>0</v>
      </c>
      <c r="AV74" s="4">
        <v>0</v>
      </c>
      <c r="AW74" s="4">
        <v>0</v>
      </c>
      <c r="AX74" s="4">
        <v>0</v>
      </c>
      <c r="AY74" s="4">
        <v>0</v>
      </c>
      <c r="AZ74" s="4">
        <v>0</v>
      </c>
      <c r="BA74" s="4">
        <v>0</v>
      </c>
      <c r="BB74" s="4">
        <v>0</v>
      </c>
      <c r="BC74" s="4">
        <v>0</v>
      </c>
      <c r="BD74" s="4">
        <v>0</v>
      </c>
      <c r="BE74" s="4">
        <v>0</v>
      </c>
      <c r="BF74" s="4">
        <v>0</v>
      </c>
      <c r="BG74" s="4">
        <v>0</v>
      </c>
      <c r="BH74" s="4">
        <v>0</v>
      </c>
      <c r="BI74" s="4">
        <v>0</v>
      </c>
      <c r="BJ74" s="4">
        <v>0</v>
      </c>
      <c r="BK74" s="4">
        <v>0</v>
      </c>
      <c r="BL74" s="4">
        <v>0</v>
      </c>
      <c r="BM74" s="4">
        <v>0</v>
      </c>
      <c r="BN74" s="4">
        <v>0</v>
      </c>
      <c r="BO74" s="4">
        <v>0</v>
      </c>
      <c r="BP74" s="4">
        <v>0</v>
      </c>
      <c r="BQ74" s="4">
        <v>0</v>
      </c>
      <c r="BR74" s="4">
        <v>182.8</v>
      </c>
      <c r="BT74" s="4">
        <v>0</v>
      </c>
      <c r="BV74" s="4">
        <v>0</v>
      </c>
      <c r="BW74" s="4">
        <v>0</v>
      </c>
      <c r="BX74" s="4">
        <v>0</v>
      </c>
      <c r="BY74" s="4">
        <v>0</v>
      </c>
      <c r="BZ74" s="4">
        <v>0</v>
      </c>
      <c r="CA74" s="4">
        <v>0</v>
      </c>
      <c r="CB74" s="4">
        <v>0</v>
      </c>
      <c r="CC74" s="4">
        <v>0</v>
      </c>
      <c r="CD74" s="4">
        <v>0</v>
      </c>
      <c r="CE74" s="4">
        <v>0</v>
      </c>
      <c r="CF74" s="4">
        <v>0</v>
      </c>
    </row>
    <row r="75" spans="1:84" s="5" customFormat="1" ht="14.25" x14ac:dyDescent="0.2">
      <c r="A75" s="6"/>
      <c r="B75" s="21" t="s">
        <v>102</v>
      </c>
      <c r="C75" s="22" t="str">
        <f>C74</f>
        <v>200</v>
      </c>
      <c r="D75" s="23">
        <v>6</v>
      </c>
      <c r="E75" s="23">
        <v>6</v>
      </c>
      <c r="F75" s="23">
        <v>0.1</v>
      </c>
      <c r="G75" s="23">
        <v>0</v>
      </c>
      <c r="H75" s="23">
        <v>8</v>
      </c>
      <c r="I75" s="23">
        <v>60.4</v>
      </c>
      <c r="J75" s="28">
        <v>0</v>
      </c>
      <c r="K75" s="28">
        <v>0</v>
      </c>
      <c r="L75" s="28">
        <v>0</v>
      </c>
      <c r="M75" s="28">
        <v>0</v>
      </c>
      <c r="N75" s="28">
        <v>8</v>
      </c>
      <c r="O75" s="28">
        <v>0</v>
      </c>
      <c r="P75" s="28">
        <v>0</v>
      </c>
      <c r="Q75" s="28">
        <v>0</v>
      </c>
      <c r="R75" s="28">
        <v>0</v>
      </c>
      <c r="S75" s="28">
        <v>1.7</v>
      </c>
      <c r="T75" s="28">
        <v>1.4</v>
      </c>
      <c r="U75" s="28">
        <v>0</v>
      </c>
      <c r="V75" s="28">
        <v>304</v>
      </c>
      <c r="W75" s="28">
        <v>0.34</v>
      </c>
      <c r="X75" s="28">
        <v>0.2</v>
      </c>
      <c r="Y75" s="28">
        <v>1.4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  <c r="AO75" s="5">
        <v>0</v>
      </c>
      <c r="AP75" s="5">
        <v>0</v>
      </c>
      <c r="AQ75" s="5">
        <v>0</v>
      </c>
      <c r="AR75" s="5">
        <v>0</v>
      </c>
      <c r="AS75" s="5">
        <v>0</v>
      </c>
      <c r="AT75" s="5">
        <v>0</v>
      </c>
      <c r="AU75" s="5">
        <v>0</v>
      </c>
      <c r="AV75" s="5">
        <v>0</v>
      </c>
      <c r="AW75" s="5">
        <v>0</v>
      </c>
      <c r="AX75" s="5">
        <v>0</v>
      </c>
      <c r="AY75" s="5">
        <v>0</v>
      </c>
      <c r="AZ75" s="5">
        <v>0</v>
      </c>
      <c r="BA75" s="5">
        <v>0</v>
      </c>
      <c r="BB75" s="5">
        <v>0</v>
      </c>
      <c r="BC75" s="5">
        <v>0</v>
      </c>
      <c r="BD75" s="5">
        <v>0</v>
      </c>
      <c r="BE75" s="5">
        <v>0</v>
      </c>
      <c r="BF75" s="5">
        <v>0</v>
      </c>
      <c r="BG75" s="5">
        <v>0</v>
      </c>
      <c r="BH75" s="5">
        <v>0</v>
      </c>
      <c r="BI75" s="5">
        <v>0</v>
      </c>
      <c r="BJ75" s="5">
        <v>0</v>
      </c>
      <c r="BK75" s="5">
        <v>0</v>
      </c>
      <c r="BL75" s="5">
        <v>0</v>
      </c>
      <c r="BM75" s="5">
        <v>0</v>
      </c>
      <c r="BN75" s="5">
        <v>0</v>
      </c>
      <c r="BO75" s="5">
        <v>0</v>
      </c>
      <c r="BP75" s="5">
        <v>0</v>
      </c>
      <c r="BQ75" s="5">
        <v>0</v>
      </c>
      <c r="BR75" s="5">
        <v>182.8</v>
      </c>
      <c r="BS75" s="5" t="e">
        <f>$I$75/#REF!*100</f>
        <v>#REF!</v>
      </c>
      <c r="BT75" s="5">
        <v>0</v>
      </c>
      <c r="BV75" s="5">
        <v>0</v>
      </c>
      <c r="BW75" s="5">
        <v>0</v>
      </c>
      <c r="BX75" s="5">
        <v>0</v>
      </c>
      <c r="BY75" s="5">
        <v>0</v>
      </c>
      <c r="BZ75" s="5">
        <v>0</v>
      </c>
      <c r="CA75" s="5">
        <v>0</v>
      </c>
      <c r="CB75" s="5">
        <v>0</v>
      </c>
      <c r="CC75" s="5">
        <v>0</v>
      </c>
      <c r="CD75" s="5">
        <v>0</v>
      </c>
      <c r="CE75" s="5">
        <v>0</v>
      </c>
      <c r="CF75" s="5">
        <v>0</v>
      </c>
    </row>
    <row r="76" spans="1:84" s="5" customFormat="1" ht="14.25" x14ac:dyDescent="0.2">
      <c r="A76" s="6"/>
      <c r="B76" s="21" t="s">
        <v>103</v>
      </c>
      <c r="C76" s="22">
        <f>C75+C72+C65+C52+C60+C49</f>
        <v>3230</v>
      </c>
      <c r="D76" s="23">
        <v>110.91</v>
      </c>
      <c r="E76" s="23">
        <v>65.87</v>
      </c>
      <c r="F76" s="23">
        <v>90.89</v>
      </c>
      <c r="G76" s="23">
        <v>34.15</v>
      </c>
      <c r="H76" s="23">
        <v>446.07</v>
      </c>
      <c r="I76" s="23">
        <v>3119.18</v>
      </c>
      <c r="J76" s="28">
        <v>35.08</v>
      </c>
      <c r="K76" s="28">
        <v>18.38</v>
      </c>
      <c r="L76" s="28">
        <v>19.8</v>
      </c>
      <c r="M76" s="28">
        <v>0</v>
      </c>
      <c r="N76" s="28">
        <v>181.83</v>
      </c>
      <c r="O76" s="28">
        <v>264.24</v>
      </c>
      <c r="P76" s="28">
        <v>30.36</v>
      </c>
      <c r="Q76" s="28">
        <v>0</v>
      </c>
      <c r="R76" s="28">
        <v>0</v>
      </c>
      <c r="S76" s="28">
        <v>7.49</v>
      </c>
      <c r="T76" s="28">
        <v>29.91</v>
      </c>
      <c r="U76" s="28">
        <v>5208.07</v>
      </c>
      <c r="V76" s="28">
        <v>3865.32</v>
      </c>
      <c r="W76" s="28">
        <v>1.88</v>
      </c>
      <c r="X76" s="28">
        <v>13.23</v>
      </c>
      <c r="Y76" s="28">
        <v>68.42</v>
      </c>
      <c r="Z76" s="5">
        <v>0.4</v>
      </c>
      <c r="AA76" s="5">
        <v>0</v>
      </c>
      <c r="AB76" s="5">
        <v>0</v>
      </c>
      <c r="AC76" s="5">
        <v>5358.28</v>
      </c>
      <c r="AD76" s="5">
        <v>2439.7399999999998</v>
      </c>
      <c r="AE76" s="5">
        <v>1462.53</v>
      </c>
      <c r="AF76" s="5">
        <v>2250.44</v>
      </c>
      <c r="AG76" s="5">
        <v>791.6</v>
      </c>
      <c r="AH76" s="5">
        <v>3582.35</v>
      </c>
      <c r="AI76" s="5">
        <v>3167.55</v>
      </c>
      <c r="AJ76" s="5">
        <v>4734.83</v>
      </c>
      <c r="AK76" s="5">
        <v>5394.07</v>
      </c>
      <c r="AL76" s="5">
        <v>1566.63</v>
      </c>
      <c r="AM76" s="5">
        <v>2917.14</v>
      </c>
      <c r="AN76" s="5">
        <v>15818.93</v>
      </c>
      <c r="AO76" s="5">
        <v>918.86</v>
      </c>
      <c r="AP76" s="5">
        <v>4487.59</v>
      </c>
      <c r="AQ76" s="5">
        <v>3365.3</v>
      </c>
      <c r="AR76" s="5">
        <v>2122.9</v>
      </c>
      <c r="AS76" s="5">
        <v>1246.21</v>
      </c>
      <c r="AT76" s="5">
        <v>3.73</v>
      </c>
      <c r="AU76" s="5">
        <v>2.92</v>
      </c>
      <c r="AV76" s="5">
        <v>1.86</v>
      </c>
      <c r="AW76" s="5">
        <v>4.25</v>
      </c>
      <c r="AX76" s="5">
        <v>1.82</v>
      </c>
      <c r="AY76" s="5">
        <v>11.72</v>
      </c>
      <c r="AZ76" s="5">
        <v>1.05</v>
      </c>
      <c r="BA76" s="5">
        <v>22.99</v>
      </c>
      <c r="BB76" s="5">
        <v>0.55000000000000004</v>
      </c>
      <c r="BC76" s="5">
        <v>10.32</v>
      </c>
      <c r="BD76" s="5">
        <v>1.53</v>
      </c>
      <c r="BE76" s="5">
        <v>0.79</v>
      </c>
      <c r="BF76" s="5">
        <v>0</v>
      </c>
      <c r="BG76" s="5">
        <v>0.34</v>
      </c>
      <c r="BH76" s="5">
        <v>2.63</v>
      </c>
      <c r="BI76" s="5">
        <v>58.08</v>
      </c>
      <c r="BJ76" s="5">
        <v>0.14000000000000001</v>
      </c>
      <c r="BK76" s="5">
        <v>0</v>
      </c>
      <c r="BL76" s="5">
        <v>32.159999999999997</v>
      </c>
      <c r="BM76" s="5">
        <v>0.98</v>
      </c>
      <c r="BN76" s="5">
        <v>1.1200000000000001</v>
      </c>
      <c r="BO76" s="5">
        <v>0</v>
      </c>
      <c r="BP76" s="5">
        <v>0</v>
      </c>
      <c r="BQ76" s="5">
        <v>0</v>
      </c>
      <c r="BR76" s="5">
        <v>2049.3200000000002</v>
      </c>
      <c r="BT76" s="5">
        <v>2512.39</v>
      </c>
      <c r="BV76" s="5">
        <v>0</v>
      </c>
      <c r="BW76" s="5">
        <v>0</v>
      </c>
      <c r="BX76" s="5">
        <v>0</v>
      </c>
      <c r="BY76" s="5">
        <v>0</v>
      </c>
      <c r="BZ76" s="5">
        <v>0</v>
      </c>
      <c r="CA76" s="5">
        <v>0</v>
      </c>
      <c r="CB76" s="5">
        <v>0</v>
      </c>
      <c r="CC76" s="5">
        <v>0</v>
      </c>
      <c r="CD76" s="5">
        <v>0</v>
      </c>
      <c r="CE76" s="5">
        <v>68</v>
      </c>
      <c r="CF76" s="5">
        <v>5.88</v>
      </c>
    </row>
    <row r="77" spans="1:84" s="2" customFormat="1" ht="15" x14ac:dyDescent="0.25">
      <c r="B77" s="24"/>
      <c r="C77" s="25"/>
      <c r="D77" s="26"/>
      <c r="E77" s="26"/>
      <c r="F77" s="26"/>
      <c r="G77" s="26"/>
      <c r="H77" s="26"/>
      <c r="I77" s="26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35"/>
    </row>
    <row r="78" spans="1:84" s="2" customFormat="1" x14ac:dyDescent="0.25">
      <c r="A78" s="4"/>
      <c r="B78" s="57" t="s">
        <v>119</v>
      </c>
      <c r="C78" s="18"/>
      <c r="D78" s="19"/>
      <c r="E78" s="19"/>
      <c r="F78" s="19"/>
      <c r="G78" s="19"/>
      <c r="H78" s="19"/>
      <c r="I78" s="19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</row>
    <row r="79" spans="1:84" s="2" customFormat="1" x14ac:dyDescent="0.25">
      <c r="A79" s="4"/>
      <c r="B79" s="57" t="s">
        <v>71</v>
      </c>
      <c r="C79" s="18"/>
      <c r="D79" s="19"/>
      <c r="E79" s="19"/>
      <c r="F79" s="19"/>
      <c r="G79" s="19"/>
      <c r="H79" s="19"/>
      <c r="I79" s="19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</row>
    <row r="80" spans="1:84" s="3" customFormat="1" ht="15" x14ac:dyDescent="0.25">
      <c r="A80" s="4" t="str">
        <f>"2/6"</f>
        <v>2/6</v>
      </c>
      <c r="B80" s="20" t="s">
        <v>120</v>
      </c>
      <c r="C80" s="18" t="str">
        <f>"80"</f>
        <v>80</v>
      </c>
      <c r="D80" s="19">
        <v>7.81</v>
      </c>
      <c r="E80" s="19">
        <v>8.31</v>
      </c>
      <c r="F80" s="19">
        <v>10.52</v>
      </c>
      <c r="G80" s="19">
        <v>0</v>
      </c>
      <c r="H80" s="19">
        <v>1.39</v>
      </c>
      <c r="I80" s="19">
        <v>131.26989599999999</v>
      </c>
      <c r="J80" s="27">
        <v>5.07</v>
      </c>
      <c r="K80" s="27">
        <v>0.13</v>
      </c>
      <c r="L80" s="27">
        <v>0</v>
      </c>
      <c r="M80" s="27">
        <v>0</v>
      </c>
      <c r="N80" s="27">
        <v>1.39</v>
      </c>
      <c r="O80" s="27">
        <v>0</v>
      </c>
      <c r="P80" s="27">
        <v>0</v>
      </c>
      <c r="Q80" s="27">
        <v>0</v>
      </c>
      <c r="R80" s="27">
        <v>0</v>
      </c>
      <c r="S80" s="27">
        <v>0.02</v>
      </c>
      <c r="T80" s="27">
        <v>1.34</v>
      </c>
      <c r="U80" s="27">
        <v>285.85000000000002</v>
      </c>
      <c r="V80" s="27">
        <v>103.81</v>
      </c>
      <c r="W80" s="27">
        <v>0.24</v>
      </c>
      <c r="X80" s="27">
        <v>0.12</v>
      </c>
      <c r="Y80" s="27">
        <v>0.11</v>
      </c>
      <c r="Z80" s="33">
        <v>0</v>
      </c>
      <c r="AA80" s="3">
        <v>0</v>
      </c>
      <c r="AB80" s="3">
        <v>0</v>
      </c>
      <c r="AC80" s="3">
        <v>614.04</v>
      </c>
      <c r="AD80" s="3">
        <v>511.9</v>
      </c>
      <c r="AE80" s="3">
        <v>240.1</v>
      </c>
      <c r="AF80" s="3">
        <v>346.73</v>
      </c>
      <c r="AG80" s="3">
        <v>117.49</v>
      </c>
      <c r="AH80" s="3">
        <v>370.13</v>
      </c>
      <c r="AI80" s="3">
        <v>402.53</v>
      </c>
      <c r="AJ80" s="3">
        <v>445.37</v>
      </c>
      <c r="AK80" s="3">
        <v>696.64</v>
      </c>
      <c r="AL80" s="3">
        <v>193.76</v>
      </c>
      <c r="AM80" s="3">
        <v>236.03</v>
      </c>
      <c r="AN80" s="3">
        <v>1008.13</v>
      </c>
      <c r="AO80" s="3">
        <v>8.6999999999999993</v>
      </c>
      <c r="AP80" s="3">
        <v>226.1</v>
      </c>
      <c r="AQ80" s="3">
        <v>526.49</v>
      </c>
      <c r="AR80" s="3">
        <v>270.86</v>
      </c>
      <c r="AS80" s="3">
        <v>165.83</v>
      </c>
      <c r="AT80" s="3">
        <v>0.15</v>
      </c>
      <c r="AU80" s="3">
        <v>7.0000000000000007E-2</v>
      </c>
      <c r="AV80" s="3">
        <v>0.04</v>
      </c>
      <c r="AW80" s="3">
        <v>0.08</v>
      </c>
      <c r="AX80" s="3">
        <v>0.09</v>
      </c>
      <c r="AY80" s="3">
        <v>0.44</v>
      </c>
      <c r="AZ80" s="3">
        <v>0</v>
      </c>
      <c r="BA80" s="3">
        <v>1.19</v>
      </c>
      <c r="BB80" s="3">
        <v>0</v>
      </c>
      <c r="BC80" s="3">
        <v>0.37</v>
      </c>
      <c r="BD80" s="3">
        <v>0</v>
      </c>
      <c r="BE80" s="3">
        <v>0</v>
      </c>
      <c r="BF80" s="3">
        <v>0</v>
      </c>
      <c r="BG80" s="3">
        <v>0.08</v>
      </c>
      <c r="BH80" s="3">
        <v>0.13</v>
      </c>
      <c r="BI80" s="3">
        <v>0.98</v>
      </c>
      <c r="BJ80" s="3">
        <v>0</v>
      </c>
      <c r="BK80" s="3">
        <v>0</v>
      </c>
      <c r="BL80" s="3">
        <v>0.06</v>
      </c>
      <c r="BM80" s="3">
        <v>0</v>
      </c>
      <c r="BN80" s="3">
        <v>0</v>
      </c>
      <c r="BO80" s="3">
        <v>0</v>
      </c>
      <c r="BP80" s="3">
        <v>0</v>
      </c>
      <c r="BQ80" s="3">
        <v>0</v>
      </c>
      <c r="BR80" s="3">
        <v>65.41</v>
      </c>
      <c r="BT80" s="3">
        <v>114.53</v>
      </c>
      <c r="BV80" s="3">
        <v>0</v>
      </c>
      <c r="BW80" s="3">
        <v>0</v>
      </c>
      <c r="BX80" s="3">
        <v>0</v>
      </c>
      <c r="BY80" s="3">
        <v>0</v>
      </c>
      <c r="BZ80" s="3">
        <v>0</v>
      </c>
      <c r="CA80" s="3">
        <v>0</v>
      </c>
      <c r="CB80" s="3">
        <v>0</v>
      </c>
      <c r="CC80" s="3">
        <v>0</v>
      </c>
      <c r="CD80" s="3">
        <v>0</v>
      </c>
      <c r="CE80" s="3">
        <v>0</v>
      </c>
      <c r="CF80" s="3">
        <v>0.5</v>
      </c>
    </row>
    <row r="81" spans="1:84" s="3" customFormat="1" ht="15" x14ac:dyDescent="0.25">
      <c r="A81" s="4" t="str">
        <f>"7/4"</f>
        <v>7/4</v>
      </c>
      <c r="B81" s="20" t="s">
        <v>121</v>
      </c>
      <c r="C81" s="18" t="str">
        <f>"200"</f>
        <v>200</v>
      </c>
      <c r="D81" s="19">
        <v>6.38</v>
      </c>
      <c r="E81" s="19">
        <v>2.36</v>
      </c>
      <c r="F81" s="19">
        <v>6.91</v>
      </c>
      <c r="G81" s="19">
        <v>2.23</v>
      </c>
      <c r="H81" s="19">
        <v>27.27</v>
      </c>
      <c r="I81" s="19">
        <v>201.44711799999999</v>
      </c>
      <c r="J81" s="27">
        <v>4.22</v>
      </c>
      <c r="K81" s="27">
        <v>0.11</v>
      </c>
      <c r="L81" s="27">
        <v>1.36</v>
      </c>
      <c r="M81" s="27">
        <v>0</v>
      </c>
      <c r="N81" s="27">
        <v>7.58</v>
      </c>
      <c r="O81" s="27">
        <v>19.690000000000001</v>
      </c>
      <c r="P81" s="27">
        <v>1.97</v>
      </c>
      <c r="Q81" s="27">
        <v>0</v>
      </c>
      <c r="R81" s="27">
        <v>0</v>
      </c>
      <c r="S81" s="27">
        <v>0.08</v>
      </c>
      <c r="T81" s="27">
        <v>2.04</v>
      </c>
      <c r="U81" s="27">
        <v>317.67</v>
      </c>
      <c r="V81" s="27">
        <v>208.82</v>
      </c>
      <c r="W81" s="27">
        <v>0.13</v>
      </c>
      <c r="X81" s="27">
        <v>0.36</v>
      </c>
      <c r="Y81" s="27">
        <v>0.42</v>
      </c>
      <c r="Z81" s="33">
        <v>0</v>
      </c>
      <c r="AA81" s="3">
        <v>0</v>
      </c>
      <c r="AB81" s="3">
        <v>0</v>
      </c>
      <c r="AC81" s="3">
        <v>218.56</v>
      </c>
      <c r="AD81" s="3">
        <v>144.35</v>
      </c>
      <c r="AE81" s="3">
        <v>42.1</v>
      </c>
      <c r="AF81" s="3">
        <v>130.86000000000001</v>
      </c>
      <c r="AG81" s="3">
        <v>68.02</v>
      </c>
      <c r="AH81" s="3">
        <v>183.75</v>
      </c>
      <c r="AI81" s="3">
        <v>166.25</v>
      </c>
      <c r="AJ81" s="3">
        <v>250.34</v>
      </c>
      <c r="AK81" s="3">
        <v>313.08999999999997</v>
      </c>
      <c r="AL81" s="3">
        <v>84.25</v>
      </c>
      <c r="AM81" s="3">
        <v>346.04</v>
      </c>
      <c r="AN81" s="3">
        <v>666.12</v>
      </c>
      <c r="AO81" s="3">
        <v>1.28</v>
      </c>
      <c r="AP81" s="3">
        <v>219.25</v>
      </c>
      <c r="AQ81" s="3">
        <v>176.57</v>
      </c>
      <c r="AR81" s="3">
        <v>151.91999999999999</v>
      </c>
      <c r="AS81" s="3">
        <v>95.93</v>
      </c>
      <c r="AT81" s="3">
        <v>0.13</v>
      </c>
      <c r="AU81" s="3">
        <v>0.06</v>
      </c>
      <c r="AV81" s="3">
        <v>0.03</v>
      </c>
      <c r="AW81" s="3">
        <v>7.0000000000000007E-2</v>
      </c>
      <c r="AX81" s="3">
        <v>0.08</v>
      </c>
      <c r="AY81" s="3">
        <v>0.39</v>
      </c>
      <c r="AZ81" s="3">
        <v>0</v>
      </c>
      <c r="BA81" s="3">
        <v>1.43</v>
      </c>
      <c r="BB81" s="3">
        <v>0</v>
      </c>
      <c r="BC81" s="3">
        <v>0.34</v>
      </c>
      <c r="BD81" s="3">
        <v>0</v>
      </c>
      <c r="BE81" s="3">
        <v>0</v>
      </c>
      <c r="BF81" s="3">
        <v>0</v>
      </c>
      <c r="BG81" s="3">
        <v>7.0000000000000007E-2</v>
      </c>
      <c r="BH81" s="3">
        <v>0.11</v>
      </c>
      <c r="BI81" s="3">
        <v>1.52</v>
      </c>
      <c r="BJ81" s="3">
        <v>0</v>
      </c>
      <c r="BK81" s="3">
        <v>0</v>
      </c>
      <c r="BL81" s="3">
        <v>0.87</v>
      </c>
      <c r="BM81" s="3">
        <v>0.02</v>
      </c>
      <c r="BN81" s="3">
        <v>0</v>
      </c>
      <c r="BO81" s="3">
        <v>0</v>
      </c>
      <c r="BP81" s="3">
        <v>0</v>
      </c>
      <c r="BQ81" s="3">
        <v>0</v>
      </c>
      <c r="BR81" s="3">
        <v>176.78</v>
      </c>
      <c r="BT81" s="3">
        <v>24.67</v>
      </c>
      <c r="BV81" s="3">
        <v>0</v>
      </c>
      <c r="BW81" s="3">
        <v>0</v>
      </c>
      <c r="BX81" s="3">
        <v>0</v>
      </c>
      <c r="BY81" s="3">
        <v>0</v>
      </c>
      <c r="BZ81" s="3">
        <v>0</v>
      </c>
      <c r="CA81" s="3">
        <v>0</v>
      </c>
      <c r="CB81" s="3">
        <v>0</v>
      </c>
      <c r="CC81" s="3">
        <v>0</v>
      </c>
      <c r="CD81" s="3">
        <v>0</v>
      </c>
      <c r="CE81" s="3">
        <v>4</v>
      </c>
      <c r="CF81" s="3">
        <v>0.8</v>
      </c>
    </row>
    <row r="82" spans="1:84" s="3" customFormat="1" ht="15" x14ac:dyDescent="0.25">
      <c r="A82" s="4"/>
      <c r="B82" s="20" t="s">
        <v>73</v>
      </c>
      <c r="C82" s="18" t="str">
        <f>"10"</f>
        <v>10</v>
      </c>
      <c r="D82" s="19">
        <v>0.08</v>
      </c>
      <c r="E82" s="19">
        <v>0.08</v>
      </c>
      <c r="F82" s="19">
        <v>7.25</v>
      </c>
      <c r="G82" s="19">
        <v>0</v>
      </c>
      <c r="H82" s="19">
        <v>0.13</v>
      </c>
      <c r="I82" s="19">
        <v>66.063999999999993</v>
      </c>
      <c r="J82" s="27">
        <v>4.71</v>
      </c>
      <c r="K82" s="27">
        <v>0.22</v>
      </c>
      <c r="L82" s="27">
        <v>0</v>
      </c>
      <c r="M82" s="27">
        <v>0</v>
      </c>
      <c r="N82" s="27">
        <v>0.13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0.14000000000000001</v>
      </c>
      <c r="U82" s="27">
        <v>1.5</v>
      </c>
      <c r="V82" s="27">
        <v>3</v>
      </c>
      <c r="W82" s="27">
        <v>0.01</v>
      </c>
      <c r="X82" s="27">
        <v>0.01</v>
      </c>
      <c r="Y82" s="27">
        <v>0</v>
      </c>
      <c r="Z82" s="33">
        <v>0</v>
      </c>
      <c r="AA82" s="3">
        <v>0</v>
      </c>
      <c r="AB82" s="3">
        <v>0</v>
      </c>
      <c r="AC82" s="3">
        <v>7.6</v>
      </c>
      <c r="AD82" s="3">
        <v>4.5</v>
      </c>
      <c r="AE82" s="3">
        <v>1.7</v>
      </c>
      <c r="AF82" s="3">
        <v>4.7</v>
      </c>
      <c r="AG82" s="3">
        <v>4.3</v>
      </c>
      <c r="AH82" s="3">
        <v>4.2</v>
      </c>
      <c r="AI82" s="3">
        <v>3.6</v>
      </c>
      <c r="AJ82" s="3">
        <v>2.6</v>
      </c>
      <c r="AK82" s="3">
        <v>5.7</v>
      </c>
      <c r="AL82" s="3">
        <v>3.5</v>
      </c>
      <c r="AM82" s="3">
        <v>2.4</v>
      </c>
      <c r="AN82" s="3">
        <v>14.2</v>
      </c>
      <c r="AO82" s="3">
        <v>0</v>
      </c>
      <c r="AP82" s="3">
        <v>4.8</v>
      </c>
      <c r="AQ82" s="3">
        <v>5.4</v>
      </c>
      <c r="AR82" s="3">
        <v>4.2</v>
      </c>
      <c r="AS82" s="3">
        <v>1</v>
      </c>
      <c r="AT82" s="3">
        <v>0.27</v>
      </c>
      <c r="AU82" s="3">
        <v>0.12</v>
      </c>
      <c r="AV82" s="3">
        <v>7.0000000000000007E-2</v>
      </c>
      <c r="AW82" s="3">
        <v>0.15</v>
      </c>
      <c r="AX82" s="3">
        <v>0.17</v>
      </c>
      <c r="AY82" s="3">
        <v>0.79</v>
      </c>
      <c r="AZ82" s="3">
        <v>0</v>
      </c>
      <c r="BA82" s="3">
        <v>2.21</v>
      </c>
      <c r="BB82" s="3">
        <v>0</v>
      </c>
      <c r="BC82" s="3">
        <v>0.68</v>
      </c>
      <c r="BD82" s="3">
        <v>0</v>
      </c>
      <c r="BE82" s="3">
        <v>0</v>
      </c>
      <c r="BF82" s="3">
        <v>0</v>
      </c>
      <c r="BG82" s="3">
        <v>0.15</v>
      </c>
      <c r="BH82" s="3">
        <v>0.23</v>
      </c>
      <c r="BI82" s="3">
        <v>1.8</v>
      </c>
      <c r="BJ82" s="3">
        <v>0</v>
      </c>
      <c r="BK82" s="3">
        <v>0</v>
      </c>
      <c r="BL82" s="3">
        <v>0.09</v>
      </c>
      <c r="BM82" s="3">
        <v>0.01</v>
      </c>
      <c r="BN82" s="3">
        <v>0</v>
      </c>
      <c r="BO82" s="3">
        <v>0</v>
      </c>
      <c r="BP82" s="3">
        <v>0</v>
      </c>
      <c r="BQ82" s="3">
        <v>0</v>
      </c>
      <c r="BR82" s="3">
        <v>2.5</v>
      </c>
      <c r="BT82" s="3">
        <v>45</v>
      </c>
      <c r="BV82" s="3">
        <v>0</v>
      </c>
      <c r="BW82" s="3">
        <v>0</v>
      </c>
      <c r="BX82" s="3">
        <v>0</v>
      </c>
      <c r="BY82" s="3">
        <v>0</v>
      </c>
      <c r="BZ82" s="3">
        <v>0</v>
      </c>
      <c r="CA82" s="3">
        <v>0</v>
      </c>
      <c r="CB82" s="3">
        <v>0</v>
      </c>
      <c r="CC82" s="3">
        <v>0</v>
      </c>
      <c r="CD82" s="3">
        <v>0</v>
      </c>
      <c r="CE82" s="3">
        <v>0</v>
      </c>
      <c r="CF82" s="3">
        <v>0</v>
      </c>
    </row>
    <row r="83" spans="1:84" s="3" customFormat="1" ht="15" x14ac:dyDescent="0.25">
      <c r="A83" s="4" t="str">
        <f>""</f>
        <v/>
      </c>
      <c r="B83" s="20" t="s">
        <v>74</v>
      </c>
      <c r="C83" s="18" t="str">
        <f>"20"</f>
        <v>20</v>
      </c>
      <c r="D83" s="19">
        <v>5.26</v>
      </c>
      <c r="E83" s="19">
        <v>5.26</v>
      </c>
      <c r="F83" s="19">
        <v>5.32</v>
      </c>
      <c r="G83" s="19">
        <v>0</v>
      </c>
      <c r="H83" s="19">
        <v>0</v>
      </c>
      <c r="I83" s="19">
        <v>70.12</v>
      </c>
      <c r="J83" s="27">
        <v>3.06</v>
      </c>
      <c r="K83" s="27">
        <v>0</v>
      </c>
      <c r="L83" s="27">
        <v>3.06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0.4</v>
      </c>
      <c r="T83" s="27">
        <v>0.86</v>
      </c>
      <c r="U83" s="27">
        <v>0</v>
      </c>
      <c r="V83" s="27">
        <v>20</v>
      </c>
      <c r="W83" s="27">
        <v>0.08</v>
      </c>
      <c r="X83" s="27">
        <v>0.04</v>
      </c>
      <c r="Y83" s="27">
        <v>0.14000000000000001</v>
      </c>
      <c r="Z83" s="33">
        <v>0</v>
      </c>
      <c r="AA83" s="3">
        <v>0</v>
      </c>
      <c r="AB83" s="3">
        <v>0</v>
      </c>
      <c r="AC83" s="3">
        <v>460</v>
      </c>
      <c r="AD83" s="3">
        <v>316</v>
      </c>
      <c r="AE83" s="3">
        <v>112</v>
      </c>
      <c r="AF83" s="3">
        <v>190</v>
      </c>
      <c r="AG83" s="3">
        <v>140</v>
      </c>
      <c r="AH83" s="3">
        <v>268</v>
      </c>
      <c r="AI83" s="3">
        <v>152</v>
      </c>
      <c r="AJ83" s="3">
        <v>174</v>
      </c>
      <c r="AK83" s="3">
        <v>312</v>
      </c>
      <c r="AL83" s="3">
        <v>140</v>
      </c>
      <c r="AM83" s="3">
        <v>102</v>
      </c>
      <c r="AN83" s="3">
        <v>1034</v>
      </c>
      <c r="AO83" s="3">
        <v>0</v>
      </c>
      <c r="AP83" s="3">
        <v>546</v>
      </c>
      <c r="AQ83" s="3">
        <v>258</v>
      </c>
      <c r="AR83" s="3">
        <v>278</v>
      </c>
      <c r="AS83" s="3">
        <v>43</v>
      </c>
      <c r="AT83" s="3">
        <v>0</v>
      </c>
      <c r="AU83" s="3">
        <v>0.02</v>
      </c>
      <c r="AV83" s="3">
        <v>0.08</v>
      </c>
      <c r="AW83" s="3">
        <v>0.22</v>
      </c>
      <c r="AX83" s="3">
        <v>0.26</v>
      </c>
      <c r="AY83" s="3">
        <v>0.67</v>
      </c>
      <c r="AZ83" s="3">
        <v>0.08</v>
      </c>
      <c r="BA83" s="3">
        <v>1.39</v>
      </c>
      <c r="BB83" s="3">
        <v>0.02</v>
      </c>
      <c r="BC83" s="3">
        <v>0.31</v>
      </c>
      <c r="BD83" s="3">
        <v>0.02</v>
      </c>
      <c r="BE83" s="3">
        <v>0</v>
      </c>
      <c r="BF83" s="3">
        <v>0</v>
      </c>
      <c r="BG83" s="3">
        <v>0</v>
      </c>
      <c r="BH83" s="3">
        <v>0.14000000000000001</v>
      </c>
      <c r="BI83" s="3">
        <v>1.04</v>
      </c>
      <c r="BJ83" s="3">
        <v>0</v>
      </c>
      <c r="BK83" s="3">
        <v>0</v>
      </c>
      <c r="BL83" s="3">
        <v>0.14000000000000001</v>
      </c>
      <c r="BM83" s="3">
        <v>0</v>
      </c>
      <c r="BN83" s="3">
        <v>0</v>
      </c>
      <c r="BO83" s="3">
        <v>0</v>
      </c>
      <c r="BP83" s="3">
        <v>0</v>
      </c>
      <c r="BQ83" s="3">
        <v>0</v>
      </c>
      <c r="BR83" s="3">
        <v>8.16</v>
      </c>
      <c r="BT83" s="3">
        <v>47.67</v>
      </c>
      <c r="BV83" s="3">
        <v>0</v>
      </c>
      <c r="BW83" s="3">
        <v>0</v>
      </c>
      <c r="BX83" s="3">
        <v>0</v>
      </c>
      <c r="BY83" s="3">
        <v>0</v>
      </c>
      <c r="BZ83" s="3">
        <v>0</v>
      </c>
      <c r="CA83" s="3">
        <v>0</v>
      </c>
      <c r="CB83" s="3">
        <v>0</v>
      </c>
      <c r="CC83" s="3">
        <v>0</v>
      </c>
      <c r="CD83" s="3">
        <v>0</v>
      </c>
      <c r="CE83" s="3">
        <v>0</v>
      </c>
      <c r="CF83" s="3">
        <v>0</v>
      </c>
    </row>
    <row r="84" spans="1:84" s="3" customFormat="1" ht="15" x14ac:dyDescent="0.25">
      <c r="A84" s="4" t="str">
        <f>"-"</f>
        <v>-</v>
      </c>
      <c r="B84" s="20" t="s">
        <v>76</v>
      </c>
      <c r="C84" s="18" t="str">
        <f>"100"</f>
        <v>100</v>
      </c>
      <c r="D84" s="19">
        <v>6.61</v>
      </c>
      <c r="E84" s="19">
        <v>0</v>
      </c>
      <c r="F84" s="19">
        <v>0.66</v>
      </c>
      <c r="G84" s="19">
        <v>0.66</v>
      </c>
      <c r="H84" s="19">
        <v>46.7</v>
      </c>
      <c r="I84" s="19">
        <v>224.80099999999999</v>
      </c>
      <c r="J84" s="27">
        <v>0.2</v>
      </c>
      <c r="K84" s="27">
        <v>0</v>
      </c>
      <c r="L84" s="27">
        <v>0</v>
      </c>
      <c r="M84" s="27">
        <v>0</v>
      </c>
      <c r="N84" s="27">
        <v>1.1000000000000001</v>
      </c>
      <c r="O84" s="27">
        <v>45.6</v>
      </c>
      <c r="P84" s="27">
        <v>0.2</v>
      </c>
      <c r="Q84" s="27">
        <v>0</v>
      </c>
      <c r="R84" s="27">
        <v>0</v>
      </c>
      <c r="S84" s="27">
        <v>0.3</v>
      </c>
      <c r="T84" s="27">
        <v>1.8</v>
      </c>
      <c r="U84" s="27">
        <v>245.7</v>
      </c>
      <c r="V84" s="27">
        <v>82.46</v>
      </c>
      <c r="W84" s="27">
        <v>0.05</v>
      </c>
      <c r="X84" s="27">
        <v>1.36</v>
      </c>
      <c r="Y84" s="27">
        <v>0</v>
      </c>
      <c r="Z84" s="33">
        <v>0</v>
      </c>
      <c r="AA84" s="3">
        <v>0</v>
      </c>
      <c r="AB84" s="3">
        <v>0</v>
      </c>
      <c r="AC84" s="3">
        <v>508.95</v>
      </c>
      <c r="AD84" s="3">
        <v>168.78</v>
      </c>
      <c r="AE84" s="3">
        <v>100.05</v>
      </c>
      <c r="AF84" s="3">
        <v>200.1</v>
      </c>
      <c r="AG84" s="3">
        <v>75.69</v>
      </c>
      <c r="AH84" s="3">
        <v>361.92</v>
      </c>
      <c r="AI84" s="3">
        <v>224.46</v>
      </c>
      <c r="AJ84" s="3">
        <v>313.2</v>
      </c>
      <c r="AK84" s="3">
        <v>258.39</v>
      </c>
      <c r="AL84" s="3">
        <v>135.72</v>
      </c>
      <c r="AM84" s="3">
        <v>240.12</v>
      </c>
      <c r="AN84" s="3">
        <v>2007.96</v>
      </c>
      <c r="AO84" s="3">
        <v>234.9</v>
      </c>
      <c r="AP84" s="3">
        <v>654.24</v>
      </c>
      <c r="AQ84" s="3">
        <v>284.49</v>
      </c>
      <c r="AR84" s="3">
        <v>188.79</v>
      </c>
      <c r="AS84" s="3">
        <v>149.63999999999999</v>
      </c>
      <c r="AT84" s="3">
        <v>0</v>
      </c>
      <c r="AU84" s="3">
        <v>0</v>
      </c>
      <c r="AV84" s="3">
        <v>0</v>
      </c>
      <c r="AW84" s="3">
        <v>0</v>
      </c>
      <c r="AX84" s="3">
        <v>0</v>
      </c>
      <c r="AY84" s="3">
        <v>0</v>
      </c>
      <c r="AZ84" s="3">
        <v>0.14000000000000001</v>
      </c>
      <c r="BA84" s="3">
        <v>0.08</v>
      </c>
      <c r="BB84" s="3">
        <v>7.0000000000000007E-2</v>
      </c>
      <c r="BC84" s="3">
        <v>0.01</v>
      </c>
      <c r="BD84" s="3">
        <v>0</v>
      </c>
      <c r="BE84" s="3">
        <v>0</v>
      </c>
      <c r="BF84" s="3">
        <v>0</v>
      </c>
      <c r="BG84" s="3">
        <v>0</v>
      </c>
      <c r="BH84" s="3">
        <v>0.01</v>
      </c>
      <c r="BI84" s="3">
        <v>7.0000000000000007E-2</v>
      </c>
      <c r="BJ84" s="3">
        <v>0</v>
      </c>
      <c r="BK84" s="3">
        <v>0</v>
      </c>
      <c r="BL84" s="3">
        <v>0.28000000000000003</v>
      </c>
      <c r="BM84" s="3">
        <v>0.01</v>
      </c>
      <c r="BN84" s="3">
        <v>0</v>
      </c>
      <c r="BO84" s="3">
        <v>0</v>
      </c>
      <c r="BP84" s="3">
        <v>0</v>
      </c>
      <c r="BQ84" s="3">
        <v>0</v>
      </c>
      <c r="BR84" s="3">
        <v>39.1</v>
      </c>
      <c r="BT84" s="3">
        <v>0</v>
      </c>
      <c r="BV84" s="3">
        <v>0</v>
      </c>
      <c r="BW84" s="3">
        <v>0</v>
      </c>
      <c r="BX84" s="3">
        <v>0</v>
      </c>
      <c r="BY84" s="3">
        <v>0</v>
      </c>
      <c r="BZ84" s="3">
        <v>0</v>
      </c>
      <c r="CA84" s="3">
        <v>0</v>
      </c>
      <c r="CB84" s="3">
        <v>0</v>
      </c>
      <c r="CC84" s="3">
        <v>0</v>
      </c>
      <c r="CD84" s="3">
        <v>0</v>
      </c>
      <c r="CE84" s="3">
        <v>0</v>
      </c>
      <c r="CF84" s="3">
        <v>0</v>
      </c>
    </row>
    <row r="85" spans="1:84" s="4" customFormat="1" ht="15" x14ac:dyDescent="0.25">
      <c r="A85" s="4" t="str">
        <f>"16/10"</f>
        <v>16/10</v>
      </c>
      <c r="B85" s="20" t="s">
        <v>77</v>
      </c>
      <c r="C85" s="18" t="str">
        <f>"200"</f>
        <v>200</v>
      </c>
      <c r="D85" s="19">
        <v>1.55</v>
      </c>
      <c r="E85" s="19">
        <v>1.45</v>
      </c>
      <c r="F85" s="19">
        <v>1.45</v>
      </c>
      <c r="G85" s="19">
        <v>0.05</v>
      </c>
      <c r="H85" s="19">
        <v>11.26</v>
      </c>
      <c r="I85" s="19">
        <v>62.40558</v>
      </c>
      <c r="J85" s="27">
        <v>1</v>
      </c>
      <c r="K85" s="27">
        <v>0</v>
      </c>
      <c r="L85" s="27">
        <v>0</v>
      </c>
      <c r="M85" s="27">
        <v>0</v>
      </c>
      <c r="N85" s="27">
        <v>11.26</v>
      </c>
      <c r="O85" s="27">
        <v>0</v>
      </c>
      <c r="P85" s="27">
        <v>0.1</v>
      </c>
      <c r="Q85" s="27">
        <v>0</v>
      </c>
      <c r="R85" s="27">
        <v>0</v>
      </c>
      <c r="S85" s="27">
        <v>0.05</v>
      </c>
      <c r="T85" s="27">
        <v>0.42</v>
      </c>
      <c r="U85" s="27">
        <v>25.1</v>
      </c>
      <c r="V85" s="27">
        <v>64.5</v>
      </c>
      <c r="W85" s="27">
        <v>0.06</v>
      </c>
      <c r="X85" s="27">
        <v>0.04</v>
      </c>
      <c r="Y85" s="27">
        <v>0.26</v>
      </c>
      <c r="Z85" s="3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  <c r="AG85" s="4">
        <v>0</v>
      </c>
      <c r="AH85" s="4">
        <v>0</v>
      </c>
      <c r="AI85" s="4">
        <v>0</v>
      </c>
      <c r="AJ85" s="4">
        <v>0</v>
      </c>
      <c r="AK85" s="4">
        <v>0</v>
      </c>
      <c r="AL85" s="4">
        <v>0</v>
      </c>
      <c r="AM85" s="4">
        <v>0</v>
      </c>
      <c r="AN85" s="4">
        <v>0</v>
      </c>
      <c r="AO85" s="4">
        <v>0</v>
      </c>
      <c r="AP85" s="4">
        <v>0</v>
      </c>
      <c r="AQ85" s="4">
        <v>0</v>
      </c>
      <c r="AR85" s="4">
        <v>0</v>
      </c>
      <c r="AS85" s="4">
        <v>0</v>
      </c>
      <c r="AT85" s="4">
        <v>0</v>
      </c>
      <c r="AU85" s="4">
        <v>0</v>
      </c>
      <c r="AV85" s="4">
        <v>0</v>
      </c>
      <c r="AW85" s="4">
        <v>0</v>
      </c>
      <c r="AX85" s="4">
        <v>0</v>
      </c>
      <c r="AY85" s="4">
        <v>0</v>
      </c>
      <c r="AZ85" s="4">
        <v>0</v>
      </c>
      <c r="BA85" s="4">
        <v>0</v>
      </c>
      <c r="BB85" s="4">
        <v>0</v>
      </c>
      <c r="BC85" s="4">
        <v>0</v>
      </c>
      <c r="BD85" s="4">
        <v>0</v>
      </c>
      <c r="BE85" s="4">
        <v>0</v>
      </c>
      <c r="BF85" s="4">
        <v>0</v>
      </c>
      <c r="BG85" s="4">
        <v>0</v>
      </c>
      <c r="BH85" s="4">
        <v>0</v>
      </c>
      <c r="BI85" s="4">
        <v>0</v>
      </c>
      <c r="BJ85" s="4">
        <v>0</v>
      </c>
      <c r="BK85" s="4">
        <v>0</v>
      </c>
      <c r="BL85" s="4">
        <v>0</v>
      </c>
      <c r="BM85" s="4">
        <v>0</v>
      </c>
      <c r="BN85" s="4">
        <v>0</v>
      </c>
      <c r="BO85" s="4">
        <v>0</v>
      </c>
      <c r="BP85" s="4">
        <v>0</v>
      </c>
      <c r="BQ85" s="4">
        <v>0</v>
      </c>
      <c r="BR85" s="4">
        <v>194.3</v>
      </c>
      <c r="BT85" s="4">
        <v>6.67</v>
      </c>
      <c r="BV85" s="4">
        <v>0</v>
      </c>
      <c r="BW85" s="4">
        <v>0</v>
      </c>
      <c r="BX85" s="4">
        <v>0</v>
      </c>
      <c r="BY85" s="4">
        <v>0</v>
      </c>
      <c r="BZ85" s="4">
        <v>0</v>
      </c>
      <c r="CA85" s="4">
        <v>0</v>
      </c>
      <c r="CB85" s="4">
        <v>0</v>
      </c>
      <c r="CC85" s="4">
        <v>0</v>
      </c>
      <c r="CD85" s="4">
        <v>0</v>
      </c>
      <c r="CE85" s="4">
        <v>10</v>
      </c>
      <c r="CF85" s="4">
        <v>0</v>
      </c>
    </row>
    <row r="86" spans="1:84" s="5" customFormat="1" ht="14.25" x14ac:dyDescent="0.2">
      <c r="A86" s="6"/>
      <c r="B86" s="21" t="s">
        <v>78</v>
      </c>
      <c r="C86" s="22">
        <f>C85+C83+C84+C82+C81+C80</f>
        <v>610</v>
      </c>
      <c r="D86" s="23">
        <v>27.69</v>
      </c>
      <c r="E86" s="23">
        <v>17.46</v>
      </c>
      <c r="F86" s="23">
        <v>32.11</v>
      </c>
      <c r="G86" s="23">
        <v>2.94</v>
      </c>
      <c r="H86" s="23">
        <v>86.75</v>
      </c>
      <c r="I86" s="23">
        <v>756.11</v>
      </c>
      <c r="J86" s="28">
        <v>18.260000000000002</v>
      </c>
      <c r="K86" s="28">
        <v>0.46</v>
      </c>
      <c r="L86" s="28">
        <v>4.42</v>
      </c>
      <c r="M86" s="28">
        <v>0</v>
      </c>
      <c r="N86" s="28">
        <v>21.46</v>
      </c>
      <c r="O86" s="28">
        <v>65.290000000000006</v>
      </c>
      <c r="P86" s="28">
        <v>2.27</v>
      </c>
      <c r="Q86" s="28">
        <v>0</v>
      </c>
      <c r="R86" s="28">
        <v>0</v>
      </c>
      <c r="S86" s="28">
        <v>0.85</v>
      </c>
      <c r="T86" s="28">
        <v>6.6</v>
      </c>
      <c r="U86" s="28">
        <v>875.82</v>
      </c>
      <c r="V86" s="28">
        <v>482.59</v>
      </c>
      <c r="W86" s="28">
        <v>0.56999999999999995</v>
      </c>
      <c r="X86" s="28">
        <v>1.92</v>
      </c>
      <c r="Y86" s="28">
        <v>0.93</v>
      </c>
      <c r="Z86" s="5">
        <v>0</v>
      </c>
      <c r="AA86" s="5">
        <v>0</v>
      </c>
      <c r="AB86" s="5">
        <v>0</v>
      </c>
      <c r="AC86" s="5">
        <v>1809.15</v>
      </c>
      <c r="AD86" s="5">
        <v>1145.52</v>
      </c>
      <c r="AE86" s="5">
        <v>495.95</v>
      </c>
      <c r="AF86" s="5">
        <v>872.39</v>
      </c>
      <c r="AG86" s="5">
        <v>405.5</v>
      </c>
      <c r="AH86" s="5">
        <v>1188</v>
      </c>
      <c r="AI86" s="5">
        <v>948.84</v>
      </c>
      <c r="AJ86" s="5">
        <v>1185.52</v>
      </c>
      <c r="AK86" s="5">
        <v>1585.82</v>
      </c>
      <c r="AL86" s="5">
        <v>557.23</v>
      </c>
      <c r="AM86" s="5">
        <v>926.59</v>
      </c>
      <c r="AN86" s="5">
        <v>4730.41</v>
      </c>
      <c r="AO86" s="5">
        <v>244.87</v>
      </c>
      <c r="AP86" s="5">
        <v>1650.38</v>
      </c>
      <c r="AQ86" s="5">
        <v>1250.95</v>
      </c>
      <c r="AR86" s="5">
        <v>893.77</v>
      </c>
      <c r="AS86" s="5">
        <v>455.4</v>
      </c>
      <c r="AT86" s="5">
        <v>0.54</v>
      </c>
      <c r="AU86" s="5">
        <v>0.27</v>
      </c>
      <c r="AV86" s="5">
        <v>0.21</v>
      </c>
      <c r="AW86" s="5">
        <v>0.52</v>
      </c>
      <c r="AX86" s="5">
        <v>0.6</v>
      </c>
      <c r="AY86" s="5">
        <v>2.29</v>
      </c>
      <c r="AZ86" s="5">
        <v>0.22</v>
      </c>
      <c r="BA86" s="5">
        <v>6.3</v>
      </c>
      <c r="BB86" s="5">
        <v>0.1</v>
      </c>
      <c r="BC86" s="5">
        <v>1.72</v>
      </c>
      <c r="BD86" s="5">
        <v>0.02</v>
      </c>
      <c r="BE86" s="5">
        <v>0</v>
      </c>
      <c r="BF86" s="5">
        <v>0</v>
      </c>
      <c r="BG86" s="5">
        <v>0.31</v>
      </c>
      <c r="BH86" s="5">
        <v>0.61</v>
      </c>
      <c r="BI86" s="5">
        <v>5.41</v>
      </c>
      <c r="BJ86" s="5">
        <v>0</v>
      </c>
      <c r="BK86" s="5">
        <v>0</v>
      </c>
      <c r="BL86" s="5">
        <v>1.44</v>
      </c>
      <c r="BM86" s="5">
        <v>0.05</v>
      </c>
      <c r="BN86" s="5">
        <v>0.01</v>
      </c>
      <c r="BO86" s="5">
        <v>0</v>
      </c>
      <c r="BP86" s="5">
        <v>0</v>
      </c>
      <c r="BQ86" s="5">
        <v>0</v>
      </c>
      <c r="BR86" s="5">
        <v>486.24</v>
      </c>
      <c r="BS86" s="5" t="e">
        <f>$I$86/#REF!*100</f>
        <v>#REF!</v>
      </c>
      <c r="BT86" s="5">
        <v>238.53</v>
      </c>
      <c r="BV86" s="5">
        <v>0</v>
      </c>
      <c r="BW86" s="5">
        <v>0</v>
      </c>
      <c r="BX86" s="5">
        <v>0</v>
      </c>
      <c r="BY86" s="5">
        <v>0</v>
      </c>
      <c r="BZ86" s="5">
        <v>0</v>
      </c>
      <c r="CA86" s="5">
        <v>0</v>
      </c>
      <c r="CB86" s="5">
        <v>0</v>
      </c>
      <c r="CC86" s="5">
        <v>0</v>
      </c>
      <c r="CD86" s="5">
        <v>0</v>
      </c>
      <c r="CE86" s="5">
        <v>14</v>
      </c>
      <c r="CF86" s="5">
        <v>1.3</v>
      </c>
    </row>
    <row r="87" spans="1:84" s="2" customFormat="1" x14ac:dyDescent="0.25">
      <c r="A87" s="4"/>
      <c r="B87" s="57" t="s">
        <v>79</v>
      </c>
      <c r="C87" s="18"/>
      <c r="D87" s="19"/>
      <c r="E87" s="19"/>
      <c r="F87" s="19"/>
      <c r="G87" s="19"/>
      <c r="H87" s="19"/>
      <c r="I87" s="19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</row>
    <row r="88" spans="1:84" s="4" customFormat="1" ht="15" x14ac:dyDescent="0.25">
      <c r="A88" s="4" t="str">
        <f>"-"</f>
        <v>-</v>
      </c>
      <c r="B88" s="20" t="s">
        <v>80</v>
      </c>
      <c r="C88" s="18" t="str">
        <f>"200"</f>
        <v>200</v>
      </c>
      <c r="D88" s="19">
        <v>1</v>
      </c>
      <c r="E88" s="19">
        <v>0</v>
      </c>
      <c r="F88" s="19">
        <v>0.2</v>
      </c>
      <c r="G88" s="19">
        <v>0</v>
      </c>
      <c r="H88" s="19">
        <v>20.2</v>
      </c>
      <c r="I88" s="19">
        <v>86.48</v>
      </c>
      <c r="J88" s="27">
        <v>0</v>
      </c>
      <c r="K88" s="27">
        <v>0</v>
      </c>
      <c r="L88" s="27">
        <v>0</v>
      </c>
      <c r="M88" s="27">
        <v>0</v>
      </c>
      <c r="N88" s="27">
        <v>19.8</v>
      </c>
      <c r="O88" s="27">
        <v>0.4</v>
      </c>
      <c r="P88" s="27">
        <v>0.4</v>
      </c>
      <c r="Q88" s="27">
        <v>0</v>
      </c>
      <c r="R88" s="27">
        <v>0</v>
      </c>
      <c r="S88" s="27">
        <v>1</v>
      </c>
      <c r="T88" s="27">
        <v>0.6</v>
      </c>
      <c r="U88" s="27">
        <v>52</v>
      </c>
      <c r="V88" s="27">
        <v>240</v>
      </c>
      <c r="W88" s="27">
        <v>0.02</v>
      </c>
      <c r="X88" s="27">
        <v>0.2</v>
      </c>
      <c r="Y88" s="27">
        <v>4</v>
      </c>
      <c r="Z88" s="34">
        <v>0.4</v>
      </c>
      <c r="AA88" s="4">
        <v>0</v>
      </c>
      <c r="AB88" s="4">
        <v>0</v>
      </c>
      <c r="AC88" s="4">
        <v>28</v>
      </c>
      <c r="AD88" s="4">
        <v>28</v>
      </c>
      <c r="AE88" s="4">
        <v>4</v>
      </c>
      <c r="AF88" s="4">
        <v>16</v>
      </c>
      <c r="AG88" s="4">
        <v>4</v>
      </c>
      <c r="AH88" s="4">
        <v>14</v>
      </c>
      <c r="AI88" s="4">
        <v>26</v>
      </c>
      <c r="AJ88" s="4">
        <v>16</v>
      </c>
      <c r="AK88" s="4">
        <v>116</v>
      </c>
      <c r="AL88" s="4">
        <v>10</v>
      </c>
      <c r="AM88" s="4">
        <v>22</v>
      </c>
      <c r="AN88" s="4">
        <v>64</v>
      </c>
      <c r="AO88" s="4">
        <v>340</v>
      </c>
      <c r="AP88" s="4">
        <v>20</v>
      </c>
      <c r="AQ88" s="4">
        <v>24</v>
      </c>
      <c r="AR88" s="4">
        <v>10</v>
      </c>
      <c r="AS88" s="4">
        <v>8</v>
      </c>
      <c r="AT88" s="4">
        <v>2.06</v>
      </c>
      <c r="AU88" s="4">
        <v>1.22</v>
      </c>
      <c r="AV88" s="4">
        <v>0.62</v>
      </c>
      <c r="AW88" s="4">
        <v>1.22</v>
      </c>
      <c r="AX88" s="4">
        <v>1.32</v>
      </c>
      <c r="AY88" s="4">
        <v>9.2200000000000006</v>
      </c>
      <c r="AZ88" s="4">
        <v>0.7</v>
      </c>
      <c r="BA88" s="4">
        <v>11.44</v>
      </c>
      <c r="BB88" s="4">
        <v>0.36</v>
      </c>
      <c r="BC88" s="4">
        <v>6.3</v>
      </c>
      <c r="BD88" s="4">
        <v>0.6</v>
      </c>
      <c r="BE88" s="4">
        <v>0</v>
      </c>
      <c r="BF88" s="4">
        <v>0</v>
      </c>
      <c r="BG88" s="4">
        <v>0</v>
      </c>
      <c r="BH88" s="4">
        <v>1.64</v>
      </c>
      <c r="BI88" s="4">
        <v>14.04</v>
      </c>
      <c r="BJ88" s="4">
        <v>0.14000000000000001</v>
      </c>
      <c r="BK88" s="4">
        <v>0</v>
      </c>
      <c r="BL88" s="4">
        <v>1.26</v>
      </c>
      <c r="BM88" s="4">
        <v>0.54</v>
      </c>
      <c r="BN88" s="4">
        <v>1.02</v>
      </c>
      <c r="BO88" s="4">
        <v>0</v>
      </c>
      <c r="BP88" s="4">
        <v>0</v>
      </c>
      <c r="BQ88" s="4">
        <v>0</v>
      </c>
      <c r="BR88" s="4">
        <v>176.2</v>
      </c>
      <c r="BT88" s="4">
        <v>0</v>
      </c>
      <c r="BV88" s="4">
        <v>0</v>
      </c>
      <c r="BW88" s="4">
        <v>0</v>
      </c>
      <c r="BX88" s="4">
        <v>0</v>
      </c>
      <c r="BY88" s="4">
        <v>0</v>
      </c>
      <c r="BZ88" s="4">
        <v>0</v>
      </c>
      <c r="CA88" s="4">
        <v>0</v>
      </c>
      <c r="CB88" s="4">
        <v>0</v>
      </c>
      <c r="CC88" s="4">
        <v>0</v>
      </c>
      <c r="CD88" s="4">
        <v>0</v>
      </c>
      <c r="CE88" s="4">
        <v>0</v>
      </c>
      <c r="CF88" s="4">
        <v>0</v>
      </c>
    </row>
    <row r="89" spans="1:84" s="5" customFormat="1" ht="14.25" x14ac:dyDescent="0.2">
      <c r="A89" s="6"/>
      <c r="B89" s="21" t="s">
        <v>81</v>
      </c>
      <c r="C89" s="22" t="str">
        <f>C88</f>
        <v>200</v>
      </c>
      <c r="D89" s="23">
        <v>1</v>
      </c>
      <c r="E89" s="23">
        <v>0</v>
      </c>
      <c r="F89" s="23">
        <v>0.2</v>
      </c>
      <c r="G89" s="23">
        <v>0</v>
      </c>
      <c r="H89" s="23">
        <v>20.2</v>
      </c>
      <c r="I89" s="23">
        <v>86.48</v>
      </c>
      <c r="J89" s="28">
        <v>0</v>
      </c>
      <c r="K89" s="28">
        <v>0</v>
      </c>
      <c r="L89" s="28">
        <v>0</v>
      </c>
      <c r="M89" s="28">
        <v>0</v>
      </c>
      <c r="N89" s="28">
        <v>19.8</v>
      </c>
      <c r="O89" s="28">
        <v>0.4</v>
      </c>
      <c r="P89" s="28">
        <v>0.4</v>
      </c>
      <c r="Q89" s="28">
        <v>0</v>
      </c>
      <c r="R89" s="28">
        <v>0</v>
      </c>
      <c r="S89" s="28">
        <v>1</v>
      </c>
      <c r="T89" s="28">
        <v>0.6</v>
      </c>
      <c r="U89" s="28">
        <v>52</v>
      </c>
      <c r="V89" s="28">
        <v>240</v>
      </c>
      <c r="W89" s="28">
        <v>0.02</v>
      </c>
      <c r="X89" s="28">
        <v>0.2</v>
      </c>
      <c r="Y89" s="28">
        <v>4</v>
      </c>
      <c r="Z89" s="5">
        <v>0.4</v>
      </c>
      <c r="AA89" s="5">
        <v>0</v>
      </c>
      <c r="AB89" s="5">
        <v>0</v>
      </c>
      <c r="AC89" s="5">
        <v>28</v>
      </c>
      <c r="AD89" s="5">
        <v>28</v>
      </c>
      <c r="AE89" s="5">
        <v>4</v>
      </c>
      <c r="AF89" s="5">
        <v>16</v>
      </c>
      <c r="AG89" s="5">
        <v>4</v>
      </c>
      <c r="AH89" s="5">
        <v>14</v>
      </c>
      <c r="AI89" s="5">
        <v>26</v>
      </c>
      <c r="AJ89" s="5">
        <v>16</v>
      </c>
      <c r="AK89" s="5">
        <v>116</v>
      </c>
      <c r="AL89" s="5">
        <v>10</v>
      </c>
      <c r="AM89" s="5">
        <v>22</v>
      </c>
      <c r="AN89" s="5">
        <v>64</v>
      </c>
      <c r="AO89" s="5">
        <v>340</v>
      </c>
      <c r="AP89" s="5">
        <v>20</v>
      </c>
      <c r="AQ89" s="5">
        <v>24</v>
      </c>
      <c r="AR89" s="5">
        <v>10</v>
      </c>
      <c r="AS89" s="5">
        <v>8</v>
      </c>
      <c r="AT89" s="5">
        <v>2.06</v>
      </c>
      <c r="AU89" s="5">
        <v>1.22</v>
      </c>
      <c r="AV89" s="5">
        <v>0.62</v>
      </c>
      <c r="AW89" s="5">
        <v>1.22</v>
      </c>
      <c r="AX89" s="5">
        <v>1.32</v>
      </c>
      <c r="AY89" s="5">
        <v>9.2200000000000006</v>
      </c>
      <c r="AZ89" s="5">
        <v>0.7</v>
      </c>
      <c r="BA89" s="5">
        <v>11.44</v>
      </c>
      <c r="BB89" s="5">
        <v>0.36</v>
      </c>
      <c r="BC89" s="5">
        <v>6.3</v>
      </c>
      <c r="BD89" s="5">
        <v>0.6</v>
      </c>
      <c r="BE89" s="5">
        <v>0</v>
      </c>
      <c r="BF89" s="5">
        <v>0</v>
      </c>
      <c r="BG89" s="5">
        <v>0</v>
      </c>
      <c r="BH89" s="5">
        <v>1.64</v>
      </c>
      <c r="BI89" s="5">
        <v>14.04</v>
      </c>
      <c r="BJ89" s="5">
        <v>0.14000000000000001</v>
      </c>
      <c r="BK89" s="5">
        <v>0</v>
      </c>
      <c r="BL89" s="5">
        <v>1.26</v>
      </c>
      <c r="BM89" s="5">
        <v>0.54</v>
      </c>
      <c r="BN89" s="5">
        <v>1.02</v>
      </c>
      <c r="BO89" s="5">
        <v>0</v>
      </c>
      <c r="BP89" s="5">
        <v>0</v>
      </c>
      <c r="BQ89" s="5">
        <v>0</v>
      </c>
      <c r="BR89" s="5">
        <v>176.2</v>
      </c>
      <c r="BS89" s="5" t="e">
        <f>$I$89/#REF!*100</f>
        <v>#REF!</v>
      </c>
      <c r="BT89" s="5">
        <v>0</v>
      </c>
      <c r="BV89" s="5">
        <v>0</v>
      </c>
      <c r="BW89" s="5">
        <v>0</v>
      </c>
      <c r="BX89" s="5">
        <v>0</v>
      </c>
      <c r="BY89" s="5">
        <v>0</v>
      </c>
      <c r="BZ89" s="5">
        <v>0</v>
      </c>
      <c r="CA89" s="5">
        <v>0</v>
      </c>
      <c r="CB89" s="5">
        <v>0</v>
      </c>
      <c r="CC89" s="5">
        <v>0</v>
      </c>
      <c r="CD89" s="5">
        <v>0</v>
      </c>
      <c r="CE89" s="5">
        <v>0</v>
      </c>
      <c r="CF89" s="5">
        <v>0</v>
      </c>
    </row>
    <row r="90" spans="1:84" s="2" customFormat="1" x14ac:dyDescent="0.25">
      <c r="A90" s="4"/>
      <c r="B90" s="57" t="s">
        <v>82</v>
      </c>
      <c r="C90" s="18"/>
      <c r="D90" s="19"/>
      <c r="E90" s="19"/>
      <c r="F90" s="19"/>
      <c r="G90" s="19"/>
      <c r="H90" s="19"/>
      <c r="I90" s="19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</row>
    <row r="91" spans="1:84" s="3" customFormat="1" ht="15" x14ac:dyDescent="0.25">
      <c r="A91" s="4" t="str">
        <f>"22/1"</f>
        <v>22/1</v>
      </c>
      <c r="B91" s="20" t="s">
        <v>122</v>
      </c>
      <c r="C91" s="18" t="str">
        <f>"100"</f>
        <v>100</v>
      </c>
      <c r="D91" s="19">
        <v>0.74</v>
      </c>
      <c r="E91" s="19">
        <v>0</v>
      </c>
      <c r="F91" s="19">
        <v>4.99</v>
      </c>
      <c r="G91" s="19">
        <v>4.99</v>
      </c>
      <c r="H91" s="19">
        <v>2.33</v>
      </c>
      <c r="I91" s="19">
        <v>58.88673</v>
      </c>
      <c r="J91" s="27">
        <v>0.63</v>
      </c>
      <c r="K91" s="27">
        <v>3.25</v>
      </c>
      <c r="L91" s="27">
        <v>0.63</v>
      </c>
      <c r="M91" s="27">
        <v>0</v>
      </c>
      <c r="N91" s="27">
        <v>2.23</v>
      </c>
      <c r="O91" s="27">
        <v>0.09</v>
      </c>
      <c r="P91" s="27">
        <v>0.93</v>
      </c>
      <c r="Q91" s="27">
        <v>0</v>
      </c>
      <c r="R91" s="27">
        <v>0</v>
      </c>
      <c r="S91" s="27">
        <v>0.09</v>
      </c>
      <c r="T91" s="27">
        <v>0.95</v>
      </c>
      <c r="U91" s="27">
        <v>196.97</v>
      </c>
      <c r="V91" s="27">
        <v>131.32</v>
      </c>
      <c r="W91" s="27">
        <v>0.04</v>
      </c>
      <c r="X91" s="27">
        <v>0.19</v>
      </c>
      <c r="Y91" s="27">
        <v>9.31</v>
      </c>
      <c r="Z91" s="33">
        <v>0</v>
      </c>
      <c r="AA91" s="3">
        <v>0</v>
      </c>
      <c r="AB91" s="3">
        <v>0</v>
      </c>
      <c r="AC91" s="3">
        <v>31.72</v>
      </c>
      <c r="AD91" s="3">
        <v>26.48</v>
      </c>
      <c r="AE91" s="3">
        <v>6.43</v>
      </c>
      <c r="AF91" s="3">
        <v>21.89</v>
      </c>
      <c r="AG91" s="3">
        <v>6.77</v>
      </c>
      <c r="AH91" s="3">
        <v>17.920000000000002</v>
      </c>
      <c r="AI91" s="3">
        <v>26.03</v>
      </c>
      <c r="AJ91" s="3">
        <v>43.21</v>
      </c>
      <c r="AK91" s="3">
        <v>52.42</v>
      </c>
      <c r="AL91" s="3">
        <v>11.05</v>
      </c>
      <c r="AM91" s="3">
        <v>27.3</v>
      </c>
      <c r="AN91" s="3">
        <v>137.44999999999999</v>
      </c>
      <c r="AO91" s="3">
        <v>187.03</v>
      </c>
      <c r="AP91" s="3">
        <v>18.23</v>
      </c>
      <c r="AQ91" s="3">
        <v>27.84</v>
      </c>
      <c r="AR91" s="3">
        <v>21.63</v>
      </c>
      <c r="AS91" s="3">
        <v>7.03</v>
      </c>
      <c r="AT91" s="3">
        <v>0.43</v>
      </c>
      <c r="AU91" s="3">
        <v>0.27</v>
      </c>
      <c r="AV91" s="3">
        <v>0.15</v>
      </c>
      <c r="AW91" s="3">
        <v>0.27</v>
      </c>
      <c r="AX91" s="3">
        <v>0.26</v>
      </c>
      <c r="AY91" s="3">
        <v>1.1100000000000001</v>
      </c>
      <c r="AZ91" s="3">
        <v>0.11</v>
      </c>
      <c r="BA91" s="3">
        <v>0.45</v>
      </c>
      <c r="BB91" s="3">
        <v>0.1</v>
      </c>
      <c r="BC91" s="3">
        <v>0.23</v>
      </c>
      <c r="BD91" s="3">
        <v>0.16</v>
      </c>
      <c r="BE91" s="3">
        <v>0.69</v>
      </c>
      <c r="BF91" s="3">
        <v>0</v>
      </c>
      <c r="BG91" s="3">
        <v>0</v>
      </c>
      <c r="BH91" s="3">
        <v>0.09</v>
      </c>
      <c r="BI91" s="3">
        <v>1.29</v>
      </c>
      <c r="BJ91" s="3">
        <v>0.02</v>
      </c>
      <c r="BK91" s="3">
        <v>0</v>
      </c>
      <c r="BL91" s="3">
        <v>3.34</v>
      </c>
      <c r="BM91" s="3">
        <v>0.03</v>
      </c>
      <c r="BN91" s="3">
        <v>0.06</v>
      </c>
      <c r="BO91" s="3">
        <v>0</v>
      </c>
      <c r="BP91" s="3">
        <v>0</v>
      </c>
      <c r="BQ91" s="3">
        <v>0</v>
      </c>
      <c r="BR91" s="3">
        <v>90.26</v>
      </c>
      <c r="BT91" s="3">
        <v>9.31</v>
      </c>
      <c r="BV91" s="3">
        <v>0</v>
      </c>
      <c r="BW91" s="3">
        <v>0</v>
      </c>
      <c r="BX91" s="3">
        <v>0</v>
      </c>
      <c r="BY91" s="3">
        <v>0</v>
      </c>
      <c r="BZ91" s="3">
        <v>0</v>
      </c>
      <c r="CA91" s="3">
        <v>0</v>
      </c>
      <c r="CB91" s="3">
        <v>0</v>
      </c>
      <c r="CC91" s="3">
        <v>0</v>
      </c>
      <c r="CD91" s="3">
        <v>0</v>
      </c>
      <c r="CE91" s="3">
        <v>0</v>
      </c>
      <c r="CF91" s="3">
        <v>0.5</v>
      </c>
    </row>
    <row r="92" spans="1:84" s="3" customFormat="1" ht="15" x14ac:dyDescent="0.25">
      <c r="A92" s="4" t="str">
        <f>"11/2"</f>
        <v>11/2</v>
      </c>
      <c r="B92" s="20" t="s">
        <v>123</v>
      </c>
      <c r="C92" s="18" t="str">
        <f>"300"</f>
        <v>300</v>
      </c>
      <c r="D92" s="19">
        <v>2.83</v>
      </c>
      <c r="E92" s="19">
        <v>0.31</v>
      </c>
      <c r="F92" s="19">
        <v>7.24</v>
      </c>
      <c r="G92" s="19">
        <v>6.43</v>
      </c>
      <c r="H92" s="19">
        <v>16.7</v>
      </c>
      <c r="I92" s="19">
        <v>149.886978</v>
      </c>
      <c r="J92" s="27">
        <v>1.92</v>
      </c>
      <c r="K92" s="27">
        <v>3.9</v>
      </c>
      <c r="L92" s="27">
        <v>1.08</v>
      </c>
      <c r="M92" s="27">
        <v>0</v>
      </c>
      <c r="N92" s="27">
        <v>4.34</v>
      </c>
      <c r="O92" s="27">
        <v>12.36</v>
      </c>
      <c r="P92" s="27">
        <v>2.2999999999999998</v>
      </c>
      <c r="Q92" s="27">
        <v>0</v>
      </c>
      <c r="R92" s="27">
        <v>0</v>
      </c>
      <c r="S92" s="27">
        <v>0.53</v>
      </c>
      <c r="T92" s="27">
        <v>3.66</v>
      </c>
      <c r="U92" s="27">
        <v>793.88</v>
      </c>
      <c r="V92" s="27">
        <v>587.52</v>
      </c>
      <c r="W92" s="27">
        <v>0.08</v>
      </c>
      <c r="X92" s="27">
        <v>1.21</v>
      </c>
      <c r="Y92" s="27">
        <v>12.62</v>
      </c>
      <c r="Z92" s="33">
        <v>0</v>
      </c>
      <c r="AA92" s="3">
        <v>0</v>
      </c>
      <c r="AB92" s="3">
        <v>0</v>
      </c>
      <c r="AC92" s="3">
        <v>61.9</v>
      </c>
      <c r="AD92" s="3">
        <v>69.010000000000005</v>
      </c>
      <c r="AE92" s="3">
        <v>14.47</v>
      </c>
      <c r="AF92" s="3">
        <v>47.72</v>
      </c>
      <c r="AG92" s="3">
        <v>20.11</v>
      </c>
      <c r="AH92" s="3">
        <v>50.92</v>
      </c>
      <c r="AI92" s="3">
        <v>70.69</v>
      </c>
      <c r="AJ92" s="3">
        <v>159.29</v>
      </c>
      <c r="AK92" s="3">
        <v>114.08</v>
      </c>
      <c r="AL92" s="3">
        <v>19.829999999999998</v>
      </c>
      <c r="AM92" s="3">
        <v>48.72</v>
      </c>
      <c r="AN92" s="3">
        <v>275.14</v>
      </c>
      <c r="AO92" s="3">
        <v>2.4</v>
      </c>
      <c r="AP92" s="3">
        <v>42.22</v>
      </c>
      <c r="AQ92" s="3">
        <v>40.049999999999997</v>
      </c>
      <c r="AR92" s="3">
        <v>38.76</v>
      </c>
      <c r="AS92" s="3">
        <v>16.920000000000002</v>
      </c>
      <c r="AT92" s="3">
        <v>0.01</v>
      </c>
      <c r="AU92" s="3">
        <v>0.01</v>
      </c>
      <c r="AV92" s="3">
        <v>0</v>
      </c>
      <c r="AW92" s="3">
        <v>0.01</v>
      </c>
      <c r="AX92" s="3">
        <v>0.01</v>
      </c>
      <c r="AY92" s="3">
        <v>0.06</v>
      </c>
      <c r="AZ92" s="3">
        <v>0</v>
      </c>
      <c r="BA92" s="3">
        <v>0.46</v>
      </c>
      <c r="BB92" s="3">
        <v>0</v>
      </c>
      <c r="BC92" s="3">
        <v>0.27</v>
      </c>
      <c r="BD92" s="3">
        <v>0.02</v>
      </c>
      <c r="BE92" s="3">
        <v>0.04</v>
      </c>
      <c r="BF92" s="3">
        <v>0</v>
      </c>
      <c r="BG92" s="3">
        <v>0.01</v>
      </c>
      <c r="BH92" s="3">
        <v>0.01</v>
      </c>
      <c r="BI92" s="3">
        <v>1.47</v>
      </c>
      <c r="BJ92" s="3">
        <v>0</v>
      </c>
      <c r="BK92" s="3">
        <v>0</v>
      </c>
      <c r="BL92" s="3">
        <v>3.63</v>
      </c>
      <c r="BM92" s="3">
        <v>0</v>
      </c>
      <c r="BN92" s="3">
        <v>0.01</v>
      </c>
      <c r="BO92" s="3">
        <v>0</v>
      </c>
      <c r="BP92" s="3">
        <v>0</v>
      </c>
      <c r="BQ92" s="3">
        <v>0</v>
      </c>
      <c r="BR92" s="3">
        <v>349.19</v>
      </c>
      <c r="BT92" s="3">
        <v>203.6</v>
      </c>
      <c r="BV92" s="3">
        <v>0</v>
      </c>
      <c r="BW92" s="3">
        <v>0</v>
      </c>
      <c r="BX92" s="3">
        <v>0</v>
      </c>
      <c r="BY92" s="3">
        <v>0</v>
      </c>
      <c r="BZ92" s="3">
        <v>0</v>
      </c>
      <c r="CA92" s="3">
        <v>0</v>
      </c>
      <c r="CB92" s="3">
        <v>0</v>
      </c>
      <c r="CC92" s="3">
        <v>0</v>
      </c>
      <c r="CD92" s="3">
        <v>0</v>
      </c>
      <c r="CE92" s="3">
        <v>0</v>
      </c>
      <c r="CF92" s="3">
        <v>1.5</v>
      </c>
    </row>
    <row r="93" spans="1:84" s="7" customFormat="1" ht="15" x14ac:dyDescent="0.25">
      <c r="A93" s="37" t="str">
        <f>"5/9"</f>
        <v>5/9</v>
      </c>
      <c r="B93" s="38" t="s">
        <v>124</v>
      </c>
      <c r="C93" s="39" t="str">
        <f>"100"</f>
        <v>100</v>
      </c>
      <c r="D93" s="40">
        <v>16.579999999999998</v>
      </c>
      <c r="E93" s="40">
        <v>15.98</v>
      </c>
      <c r="F93" s="40">
        <v>5.9</v>
      </c>
      <c r="G93" s="40">
        <v>0.09</v>
      </c>
      <c r="H93" s="40">
        <v>6.66</v>
      </c>
      <c r="I93" s="40">
        <v>147.29875000000001</v>
      </c>
      <c r="J93" s="41">
        <v>2.71</v>
      </c>
      <c r="K93" s="41">
        <v>0.13</v>
      </c>
      <c r="L93" s="41">
        <v>2.71</v>
      </c>
      <c r="M93" s="41">
        <v>0</v>
      </c>
      <c r="N93" s="41">
        <v>0.1</v>
      </c>
      <c r="O93" s="41">
        <v>6.56</v>
      </c>
      <c r="P93" s="41">
        <v>0.27</v>
      </c>
      <c r="Q93" s="41">
        <v>0</v>
      </c>
      <c r="R93" s="41">
        <v>0</v>
      </c>
      <c r="S93" s="41">
        <v>0</v>
      </c>
      <c r="T93" s="41">
        <v>0.32</v>
      </c>
      <c r="U93" s="41">
        <v>0</v>
      </c>
      <c r="V93" s="41">
        <v>9.2799999999999994</v>
      </c>
      <c r="W93" s="41">
        <v>0.01</v>
      </c>
      <c r="X93" s="41">
        <v>0.12</v>
      </c>
      <c r="Y93" s="41">
        <v>0</v>
      </c>
      <c r="Z93" s="43">
        <v>0</v>
      </c>
      <c r="AA93" s="7">
        <v>0</v>
      </c>
      <c r="AB93" s="7">
        <v>0</v>
      </c>
      <c r="AC93" s="7">
        <v>55.24</v>
      </c>
      <c r="AD93" s="7">
        <v>23.56</v>
      </c>
      <c r="AE93" s="7">
        <v>14.2</v>
      </c>
      <c r="AF93" s="7">
        <v>21.95</v>
      </c>
      <c r="AG93" s="7">
        <v>9.83</v>
      </c>
      <c r="AH93" s="7">
        <v>32.869999999999997</v>
      </c>
      <c r="AI93" s="7">
        <v>34.39</v>
      </c>
      <c r="AJ93" s="7">
        <v>44.37</v>
      </c>
      <c r="AK93" s="7">
        <v>47.88</v>
      </c>
      <c r="AL93" s="7">
        <v>15.58</v>
      </c>
      <c r="AM93" s="7">
        <v>28.07</v>
      </c>
      <c r="AN93" s="7">
        <v>106.83</v>
      </c>
      <c r="AO93" s="7">
        <v>0</v>
      </c>
      <c r="AP93" s="7">
        <v>29.64</v>
      </c>
      <c r="AQ93" s="7">
        <v>29.83</v>
      </c>
      <c r="AR93" s="7">
        <v>26.03</v>
      </c>
      <c r="AS93" s="7">
        <v>12</v>
      </c>
      <c r="AT93" s="7">
        <v>0.18</v>
      </c>
      <c r="AU93" s="7">
        <v>0.04</v>
      </c>
      <c r="AV93" s="7">
        <v>0.03</v>
      </c>
      <c r="AW93" s="7">
        <v>0.09</v>
      </c>
      <c r="AX93" s="7">
        <v>0.11</v>
      </c>
      <c r="AY93" s="7">
        <v>0.37</v>
      </c>
      <c r="AZ93" s="7">
        <v>0</v>
      </c>
      <c r="BA93" s="7">
        <v>1.18</v>
      </c>
      <c r="BB93" s="7">
        <v>0</v>
      </c>
      <c r="BC93" s="7">
        <v>0.36</v>
      </c>
      <c r="BD93" s="7">
        <v>0</v>
      </c>
      <c r="BE93" s="7">
        <v>0</v>
      </c>
      <c r="BF93" s="7">
        <v>0</v>
      </c>
      <c r="BG93" s="7">
        <v>0</v>
      </c>
      <c r="BH93" s="7">
        <v>0.14000000000000001</v>
      </c>
      <c r="BI93" s="7">
        <v>1.1100000000000001</v>
      </c>
      <c r="BJ93" s="7">
        <v>0</v>
      </c>
      <c r="BK93" s="7">
        <v>0</v>
      </c>
      <c r="BL93" s="7">
        <v>0.06</v>
      </c>
      <c r="BM93" s="7">
        <v>0</v>
      </c>
      <c r="BN93" s="7">
        <v>0</v>
      </c>
      <c r="BO93" s="7">
        <v>0</v>
      </c>
      <c r="BP93" s="7">
        <v>0</v>
      </c>
      <c r="BQ93" s="7">
        <v>0</v>
      </c>
      <c r="BR93" s="7">
        <v>2.06</v>
      </c>
      <c r="BT93" s="7">
        <v>27.77</v>
      </c>
      <c r="BV93" s="7">
        <v>0</v>
      </c>
      <c r="BW93" s="7">
        <v>0</v>
      </c>
      <c r="BX93" s="7">
        <v>0</v>
      </c>
      <c r="BY93" s="7">
        <v>0</v>
      </c>
      <c r="BZ93" s="7">
        <v>0</v>
      </c>
      <c r="CA93" s="7">
        <v>0</v>
      </c>
      <c r="CB93" s="7">
        <v>0</v>
      </c>
      <c r="CC93" s="7">
        <v>0</v>
      </c>
      <c r="CD93" s="7">
        <v>0</v>
      </c>
      <c r="CE93" s="7">
        <v>0</v>
      </c>
      <c r="CF93" s="7">
        <v>0.25</v>
      </c>
    </row>
    <row r="94" spans="1:84" s="3" customFormat="1" ht="15" x14ac:dyDescent="0.25">
      <c r="A94" s="4" t="str">
        <f>"21/4"</f>
        <v>21/4</v>
      </c>
      <c r="B94" s="20" t="s">
        <v>125</v>
      </c>
      <c r="C94" s="18" t="str">
        <f>"200"</f>
        <v>200</v>
      </c>
      <c r="D94" s="19">
        <v>16.260000000000002</v>
      </c>
      <c r="E94" s="19">
        <v>0.08</v>
      </c>
      <c r="F94" s="19">
        <v>7.86</v>
      </c>
      <c r="G94" s="19">
        <v>1.68</v>
      </c>
      <c r="H94" s="19">
        <v>37.96</v>
      </c>
      <c r="I94" s="19">
        <v>307.42580800000002</v>
      </c>
      <c r="J94" s="27">
        <v>4.88</v>
      </c>
      <c r="K94" s="27">
        <v>0.22</v>
      </c>
      <c r="L94" s="27">
        <v>4.88</v>
      </c>
      <c r="M94" s="27">
        <v>0</v>
      </c>
      <c r="N94" s="27">
        <v>3.63</v>
      </c>
      <c r="O94" s="27">
        <v>34.32</v>
      </c>
      <c r="P94" s="27">
        <v>8.56</v>
      </c>
      <c r="Q94" s="27">
        <v>0</v>
      </c>
      <c r="R94" s="27">
        <v>0</v>
      </c>
      <c r="S94" s="27">
        <v>0</v>
      </c>
      <c r="T94" s="27">
        <v>4.49</v>
      </c>
      <c r="U94" s="27">
        <v>0</v>
      </c>
      <c r="V94" s="27">
        <v>648.12</v>
      </c>
      <c r="W94" s="27">
        <v>0.11</v>
      </c>
      <c r="X94" s="27">
        <v>1.49</v>
      </c>
      <c r="Y94" s="27">
        <v>0</v>
      </c>
      <c r="Z94" s="33">
        <v>0</v>
      </c>
      <c r="AA94" s="3">
        <v>0</v>
      </c>
      <c r="AB94" s="3">
        <v>0</v>
      </c>
      <c r="AC94" s="3">
        <v>1309.98</v>
      </c>
      <c r="AD94" s="3">
        <v>1228.1099999999999</v>
      </c>
      <c r="AE94" s="3">
        <v>163.47</v>
      </c>
      <c r="AF94" s="3">
        <v>667.68</v>
      </c>
      <c r="AG94" s="3">
        <v>209.34</v>
      </c>
      <c r="AH94" s="3">
        <v>801.44</v>
      </c>
      <c r="AI94" s="3">
        <v>721.92</v>
      </c>
      <c r="AJ94" s="3">
        <v>1278.44</v>
      </c>
      <c r="AK94" s="3">
        <v>1763.8</v>
      </c>
      <c r="AL94" s="3">
        <v>366.51</v>
      </c>
      <c r="AM94" s="3">
        <v>752.38</v>
      </c>
      <c r="AN94" s="3">
        <v>2518.75</v>
      </c>
      <c r="AO94" s="3">
        <v>0</v>
      </c>
      <c r="AP94" s="3">
        <v>525.65</v>
      </c>
      <c r="AQ94" s="3">
        <v>665.97</v>
      </c>
      <c r="AR94" s="3">
        <v>548.77</v>
      </c>
      <c r="AS94" s="3">
        <v>198.34</v>
      </c>
      <c r="AT94" s="3">
        <v>0.24</v>
      </c>
      <c r="AU94" s="3">
        <v>0.11</v>
      </c>
      <c r="AV94" s="3">
        <v>0.06</v>
      </c>
      <c r="AW94" s="3">
        <v>0.13</v>
      </c>
      <c r="AX94" s="3">
        <v>0.15</v>
      </c>
      <c r="AY94" s="3">
        <v>0.7</v>
      </c>
      <c r="AZ94" s="3">
        <v>0</v>
      </c>
      <c r="BA94" s="3">
        <v>2.09</v>
      </c>
      <c r="BB94" s="3">
        <v>0</v>
      </c>
      <c r="BC94" s="3">
        <v>0.63</v>
      </c>
      <c r="BD94" s="3">
        <v>0.01</v>
      </c>
      <c r="BE94" s="3">
        <v>0</v>
      </c>
      <c r="BF94" s="3">
        <v>0</v>
      </c>
      <c r="BG94" s="3">
        <v>0</v>
      </c>
      <c r="BH94" s="3">
        <v>0.2</v>
      </c>
      <c r="BI94" s="3">
        <v>1.85</v>
      </c>
      <c r="BJ94" s="3">
        <v>0</v>
      </c>
      <c r="BK94" s="3">
        <v>0</v>
      </c>
      <c r="BL94" s="3">
        <v>0.86</v>
      </c>
      <c r="BM94" s="3">
        <v>0.09</v>
      </c>
      <c r="BN94" s="3">
        <v>0</v>
      </c>
      <c r="BO94" s="3">
        <v>0</v>
      </c>
      <c r="BP94" s="3">
        <v>0</v>
      </c>
      <c r="BQ94" s="3">
        <v>0</v>
      </c>
      <c r="BR94" s="3">
        <v>14.26</v>
      </c>
      <c r="BT94" s="3">
        <v>29.12</v>
      </c>
      <c r="BV94" s="3">
        <v>0</v>
      </c>
      <c r="BW94" s="3">
        <v>0</v>
      </c>
      <c r="BX94" s="3">
        <v>0</v>
      </c>
      <c r="BY94" s="3">
        <v>0</v>
      </c>
      <c r="BZ94" s="3">
        <v>0</v>
      </c>
      <c r="CA94" s="3">
        <v>0</v>
      </c>
      <c r="CB94" s="3">
        <v>0</v>
      </c>
      <c r="CC94" s="3">
        <v>0</v>
      </c>
      <c r="CD94" s="3">
        <v>0</v>
      </c>
      <c r="CE94" s="3">
        <v>0</v>
      </c>
      <c r="CF94" s="3">
        <v>2</v>
      </c>
    </row>
    <row r="95" spans="1:84" s="3" customFormat="1" ht="15" x14ac:dyDescent="0.25">
      <c r="A95" s="4" t="str">
        <f>"-"</f>
        <v>-</v>
      </c>
      <c r="B95" s="20" t="s">
        <v>87</v>
      </c>
      <c r="C95" s="18" t="str">
        <f>"120"</f>
        <v>120</v>
      </c>
      <c r="D95" s="19">
        <v>7.92</v>
      </c>
      <c r="E95" s="19">
        <v>0</v>
      </c>
      <c r="F95" s="19">
        <v>1.44</v>
      </c>
      <c r="G95" s="19">
        <v>1.44</v>
      </c>
      <c r="H95" s="19">
        <v>40.08</v>
      </c>
      <c r="I95" s="19">
        <v>232.05600000000001</v>
      </c>
      <c r="J95" s="27">
        <v>0.24</v>
      </c>
      <c r="K95" s="27">
        <v>0</v>
      </c>
      <c r="L95" s="27">
        <v>0</v>
      </c>
      <c r="M95" s="27">
        <v>0</v>
      </c>
      <c r="N95" s="27">
        <v>1.44</v>
      </c>
      <c r="O95" s="27">
        <v>38.64</v>
      </c>
      <c r="P95" s="27">
        <v>9.9600000000000009</v>
      </c>
      <c r="Q95" s="27">
        <v>0</v>
      </c>
      <c r="R95" s="27">
        <v>0</v>
      </c>
      <c r="S95" s="27">
        <v>1.2</v>
      </c>
      <c r="T95" s="27">
        <v>3</v>
      </c>
      <c r="U95" s="27">
        <v>732</v>
      </c>
      <c r="V95" s="27">
        <v>294</v>
      </c>
      <c r="W95" s="27">
        <v>0.1</v>
      </c>
      <c r="X95" s="27">
        <v>0.84</v>
      </c>
      <c r="Y95" s="27">
        <v>0</v>
      </c>
      <c r="Z95" s="33">
        <v>0</v>
      </c>
      <c r="AA95" s="3">
        <v>0</v>
      </c>
      <c r="AB95" s="3">
        <v>0</v>
      </c>
      <c r="AC95" s="3">
        <v>512.4</v>
      </c>
      <c r="AD95" s="3">
        <v>267.60000000000002</v>
      </c>
      <c r="AE95" s="3">
        <v>111.6</v>
      </c>
      <c r="AF95" s="3">
        <v>237.6</v>
      </c>
      <c r="AG95" s="3">
        <v>96</v>
      </c>
      <c r="AH95" s="3">
        <v>445.2</v>
      </c>
      <c r="AI95" s="3">
        <v>356.4</v>
      </c>
      <c r="AJ95" s="3">
        <v>349.2</v>
      </c>
      <c r="AK95" s="3">
        <v>556.79999999999995</v>
      </c>
      <c r="AL95" s="3">
        <v>148.80000000000001</v>
      </c>
      <c r="AM95" s="3">
        <v>372</v>
      </c>
      <c r="AN95" s="3">
        <v>1834.8</v>
      </c>
      <c r="AO95" s="3">
        <v>0</v>
      </c>
      <c r="AP95" s="3">
        <v>631.20000000000005</v>
      </c>
      <c r="AQ95" s="3">
        <v>349.2</v>
      </c>
      <c r="AR95" s="3">
        <v>216</v>
      </c>
      <c r="AS95" s="3">
        <v>156</v>
      </c>
      <c r="AT95" s="3">
        <v>0</v>
      </c>
      <c r="AU95" s="3">
        <v>0</v>
      </c>
      <c r="AV95" s="3">
        <v>0</v>
      </c>
      <c r="AW95" s="3">
        <v>0</v>
      </c>
      <c r="AX95" s="3">
        <v>0</v>
      </c>
      <c r="AY95" s="3">
        <v>0</v>
      </c>
      <c r="AZ95" s="3">
        <v>0</v>
      </c>
      <c r="BA95" s="3">
        <v>0.17</v>
      </c>
      <c r="BB95" s="3">
        <v>0</v>
      </c>
      <c r="BC95" s="3">
        <v>0.01</v>
      </c>
      <c r="BD95" s="3">
        <v>0.02</v>
      </c>
      <c r="BE95" s="3">
        <v>0</v>
      </c>
      <c r="BF95" s="3">
        <v>0</v>
      </c>
      <c r="BG95" s="3">
        <v>0</v>
      </c>
      <c r="BH95" s="3">
        <v>0.01</v>
      </c>
      <c r="BI95" s="3">
        <v>0.13</v>
      </c>
      <c r="BJ95" s="3">
        <v>0</v>
      </c>
      <c r="BK95" s="3">
        <v>0</v>
      </c>
      <c r="BL95" s="3">
        <v>0.57999999999999996</v>
      </c>
      <c r="BM95" s="3">
        <v>0.1</v>
      </c>
      <c r="BN95" s="3">
        <v>0</v>
      </c>
      <c r="BO95" s="3">
        <v>0</v>
      </c>
      <c r="BP95" s="3">
        <v>0</v>
      </c>
      <c r="BQ95" s="3">
        <v>0</v>
      </c>
      <c r="BR95" s="3">
        <v>56.4</v>
      </c>
      <c r="BT95" s="3">
        <v>1</v>
      </c>
      <c r="BV95" s="3">
        <v>0</v>
      </c>
      <c r="BW95" s="3">
        <v>0</v>
      </c>
      <c r="BX95" s="3">
        <v>0</v>
      </c>
      <c r="BY95" s="3">
        <v>0</v>
      </c>
      <c r="BZ95" s="3">
        <v>0</v>
      </c>
      <c r="CA95" s="3">
        <v>0</v>
      </c>
      <c r="CB95" s="3">
        <v>0</v>
      </c>
      <c r="CC95" s="3">
        <v>0</v>
      </c>
      <c r="CD95" s="3">
        <v>0</v>
      </c>
      <c r="CE95" s="3">
        <v>0</v>
      </c>
      <c r="CF95" s="3">
        <v>0</v>
      </c>
    </row>
    <row r="96" spans="1:84" s="4" customFormat="1" ht="15" x14ac:dyDescent="0.25">
      <c r="A96" s="4" t="str">
        <f>"20/10"</f>
        <v>20/10</v>
      </c>
      <c r="B96" s="20" t="s">
        <v>126</v>
      </c>
      <c r="C96" s="18" t="str">
        <f>"200"</f>
        <v>200</v>
      </c>
      <c r="D96" s="19">
        <v>0.68</v>
      </c>
      <c r="E96" s="19">
        <v>0</v>
      </c>
      <c r="F96" s="19">
        <v>0.28000000000000003</v>
      </c>
      <c r="G96" s="19">
        <v>0.28000000000000003</v>
      </c>
      <c r="H96" s="19">
        <v>29.62</v>
      </c>
      <c r="I96" s="19">
        <v>130.44800000000001</v>
      </c>
      <c r="J96" s="27">
        <v>0.04</v>
      </c>
      <c r="K96" s="27">
        <v>0</v>
      </c>
      <c r="L96" s="27">
        <v>0.04</v>
      </c>
      <c r="M96" s="27">
        <v>0</v>
      </c>
      <c r="N96" s="27">
        <v>28.38</v>
      </c>
      <c r="O96" s="27">
        <v>1.24</v>
      </c>
      <c r="P96" s="27">
        <v>4.6399999999999997</v>
      </c>
      <c r="Q96" s="27">
        <v>0</v>
      </c>
      <c r="R96" s="27">
        <v>0</v>
      </c>
      <c r="S96" s="27">
        <v>1</v>
      </c>
      <c r="T96" s="27">
        <v>0.96</v>
      </c>
      <c r="U96" s="27">
        <v>0</v>
      </c>
      <c r="V96" s="27">
        <v>10.6</v>
      </c>
      <c r="W96" s="27">
        <v>0.06</v>
      </c>
      <c r="X96" s="27">
        <v>0.24</v>
      </c>
      <c r="Y96" s="27">
        <v>100</v>
      </c>
      <c r="Z96" s="3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  <c r="AG96" s="4">
        <v>0</v>
      </c>
      <c r="AH96" s="4">
        <v>0</v>
      </c>
      <c r="AI96" s="4">
        <v>0</v>
      </c>
      <c r="AJ96" s="4">
        <v>0</v>
      </c>
      <c r="AK96" s="4">
        <v>0</v>
      </c>
      <c r="AL96" s="4">
        <v>0</v>
      </c>
      <c r="AM96" s="4">
        <v>0</v>
      </c>
      <c r="AN96" s="4">
        <v>0</v>
      </c>
      <c r="AO96" s="4">
        <v>0</v>
      </c>
      <c r="AP96" s="4">
        <v>0</v>
      </c>
      <c r="AQ96" s="4">
        <v>0</v>
      </c>
      <c r="AR96" s="4">
        <v>0</v>
      </c>
      <c r="AS96" s="4">
        <v>0</v>
      </c>
      <c r="AT96" s="4">
        <v>0</v>
      </c>
      <c r="AU96" s="4">
        <v>0</v>
      </c>
      <c r="AV96" s="4">
        <v>0</v>
      </c>
      <c r="AW96" s="4">
        <v>0</v>
      </c>
      <c r="AX96" s="4">
        <v>0</v>
      </c>
      <c r="AY96" s="4">
        <v>0</v>
      </c>
      <c r="AZ96" s="4">
        <v>0</v>
      </c>
      <c r="BA96" s="4">
        <v>0</v>
      </c>
      <c r="BB96" s="4">
        <v>0</v>
      </c>
      <c r="BC96" s="4">
        <v>0</v>
      </c>
      <c r="BD96" s="4">
        <v>0</v>
      </c>
      <c r="BE96" s="4">
        <v>0</v>
      </c>
      <c r="BF96" s="4">
        <v>0</v>
      </c>
      <c r="BG96" s="4">
        <v>0</v>
      </c>
      <c r="BH96" s="4">
        <v>0</v>
      </c>
      <c r="BI96" s="4">
        <v>0</v>
      </c>
      <c r="BJ96" s="4">
        <v>0</v>
      </c>
      <c r="BK96" s="4">
        <v>0</v>
      </c>
      <c r="BL96" s="4">
        <v>0</v>
      </c>
      <c r="BM96" s="4">
        <v>0</v>
      </c>
      <c r="BN96" s="4">
        <v>0</v>
      </c>
      <c r="BO96" s="4">
        <v>0</v>
      </c>
      <c r="BP96" s="4">
        <v>0</v>
      </c>
      <c r="BQ96" s="4">
        <v>0</v>
      </c>
      <c r="BR96" s="4">
        <v>2.82</v>
      </c>
      <c r="BT96" s="4">
        <v>163.33000000000001</v>
      </c>
      <c r="BV96" s="4">
        <v>0</v>
      </c>
      <c r="BW96" s="4">
        <v>0</v>
      </c>
      <c r="BX96" s="4">
        <v>0</v>
      </c>
      <c r="BY96" s="4">
        <v>0</v>
      </c>
      <c r="BZ96" s="4">
        <v>0</v>
      </c>
      <c r="CA96" s="4">
        <v>0</v>
      </c>
      <c r="CB96" s="4">
        <v>0</v>
      </c>
      <c r="CC96" s="4">
        <v>0</v>
      </c>
      <c r="CD96" s="4">
        <v>0</v>
      </c>
      <c r="CE96" s="4">
        <v>20</v>
      </c>
      <c r="CF96" s="4">
        <v>0</v>
      </c>
    </row>
    <row r="97" spans="1:84" s="5" customFormat="1" ht="14.25" x14ac:dyDescent="0.2">
      <c r="A97" s="6"/>
      <c r="B97" s="21" t="s">
        <v>89</v>
      </c>
      <c r="C97" s="22">
        <f>C96+C95+C94+C93+C92+C91</f>
        <v>1020</v>
      </c>
      <c r="D97" s="23">
        <v>45.02</v>
      </c>
      <c r="E97" s="23">
        <v>16.38</v>
      </c>
      <c r="F97" s="23">
        <v>27.72</v>
      </c>
      <c r="G97" s="23">
        <v>14.91</v>
      </c>
      <c r="H97" s="23">
        <v>133.34</v>
      </c>
      <c r="I97" s="23">
        <v>1026</v>
      </c>
      <c r="J97" s="28">
        <v>10.41</v>
      </c>
      <c r="K97" s="28">
        <v>7.5</v>
      </c>
      <c r="L97" s="28">
        <v>9.33</v>
      </c>
      <c r="M97" s="28">
        <v>0</v>
      </c>
      <c r="N97" s="28">
        <v>40.130000000000003</v>
      </c>
      <c r="O97" s="28">
        <v>93.21</v>
      </c>
      <c r="P97" s="28">
        <v>26.67</v>
      </c>
      <c r="Q97" s="28">
        <v>0</v>
      </c>
      <c r="R97" s="28">
        <v>0</v>
      </c>
      <c r="S97" s="28">
        <v>2.83</v>
      </c>
      <c r="T97" s="28">
        <v>13.38</v>
      </c>
      <c r="U97" s="28">
        <v>1722.85</v>
      </c>
      <c r="V97" s="28">
        <v>1680.84</v>
      </c>
      <c r="W97" s="28">
        <v>0.39</v>
      </c>
      <c r="X97" s="28">
        <v>4.08</v>
      </c>
      <c r="Y97" s="28">
        <v>121.93</v>
      </c>
      <c r="Z97" s="5">
        <v>0</v>
      </c>
      <c r="AA97" s="5">
        <v>0</v>
      </c>
      <c r="AB97" s="5">
        <v>0</v>
      </c>
      <c r="AC97" s="5">
        <v>1971.25</v>
      </c>
      <c r="AD97" s="5">
        <v>1614.76</v>
      </c>
      <c r="AE97" s="5">
        <v>310.17</v>
      </c>
      <c r="AF97" s="5">
        <v>996.84</v>
      </c>
      <c r="AG97" s="5">
        <v>342.05</v>
      </c>
      <c r="AH97" s="5">
        <v>1348.35</v>
      </c>
      <c r="AI97" s="5">
        <v>1209.43</v>
      </c>
      <c r="AJ97" s="5">
        <v>1874.5</v>
      </c>
      <c r="AK97" s="5">
        <v>2534.9699999999998</v>
      </c>
      <c r="AL97" s="5">
        <v>561.77</v>
      </c>
      <c r="AM97" s="5">
        <v>1228.47</v>
      </c>
      <c r="AN97" s="5">
        <v>4872.97</v>
      </c>
      <c r="AO97" s="5">
        <v>189.43</v>
      </c>
      <c r="AP97" s="5">
        <v>1246.94</v>
      </c>
      <c r="AQ97" s="5">
        <v>1112.8900000000001</v>
      </c>
      <c r="AR97" s="5">
        <v>851.2</v>
      </c>
      <c r="AS97" s="5">
        <v>390.29</v>
      </c>
      <c r="AT97" s="5">
        <v>0.85</v>
      </c>
      <c r="AU97" s="5">
        <v>0.42</v>
      </c>
      <c r="AV97" s="5">
        <v>0.24</v>
      </c>
      <c r="AW97" s="5">
        <v>0.5</v>
      </c>
      <c r="AX97" s="5">
        <v>0.54</v>
      </c>
      <c r="AY97" s="5">
        <v>2.2400000000000002</v>
      </c>
      <c r="AZ97" s="5">
        <v>0.12</v>
      </c>
      <c r="BA97" s="5">
        <v>4.3600000000000003</v>
      </c>
      <c r="BB97" s="5">
        <v>0.11</v>
      </c>
      <c r="BC97" s="5">
        <v>1.5</v>
      </c>
      <c r="BD97" s="5">
        <v>0.21</v>
      </c>
      <c r="BE97" s="5">
        <v>0.72</v>
      </c>
      <c r="BF97" s="5">
        <v>0</v>
      </c>
      <c r="BG97" s="5">
        <v>0.01</v>
      </c>
      <c r="BH97" s="5">
        <v>0.46</v>
      </c>
      <c r="BI97" s="5">
        <v>5.85</v>
      </c>
      <c r="BJ97" s="5">
        <v>0.03</v>
      </c>
      <c r="BK97" s="5">
        <v>0</v>
      </c>
      <c r="BL97" s="5">
        <v>8.4600000000000009</v>
      </c>
      <c r="BM97" s="5">
        <v>0.23</v>
      </c>
      <c r="BN97" s="5">
        <v>7.0000000000000007E-2</v>
      </c>
      <c r="BO97" s="5">
        <v>0</v>
      </c>
      <c r="BP97" s="5">
        <v>0</v>
      </c>
      <c r="BQ97" s="5">
        <v>0</v>
      </c>
      <c r="BR97" s="5">
        <v>514.99</v>
      </c>
      <c r="BS97" s="5" t="e">
        <f>$I$97/#REF!*100</f>
        <v>#REF!</v>
      </c>
      <c r="BT97" s="5">
        <v>434.13</v>
      </c>
      <c r="BV97" s="5">
        <v>0</v>
      </c>
      <c r="BW97" s="5">
        <v>0</v>
      </c>
      <c r="BX97" s="5">
        <v>0</v>
      </c>
      <c r="BY97" s="5">
        <v>0</v>
      </c>
      <c r="BZ97" s="5">
        <v>0</v>
      </c>
      <c r="CA97" s="5">
        <v>0</v>
      </c>
      <c r="CB97" s="5">
        <v>0</v>
      </c>
      <c r="CC97" s="5">
        <v>0</v>
      </c>
      <c r="CD97" s="5">
        <v>0</v>
      </c>
      <c r="CE97" s="5">
        <v>20</v>
      </c>
      <c r="CF97" s="5">
        <v>4.25</v>
      </c>
    </row>
    <row r="98" spans="1:84" s="2" customFormat="1" x14ac:dyDescent="0.25">
      <c r="A98" s="4"/>
      <c r="B98" s="57" t="s">
        <v>90</v>
      </c>
      <c r="C98" s="18"/>
      <c r="D98" s="19"/>
      <c r="E98" s="19"/>
      <c r="F98" s="19"/>
      <c r="G98" s="19"/>
      <c r="H98" s="19"/>
      <c r="I98" s="19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</row>
    <row r="99" spans="1:84" s="7" customFormat="1" ht="15" x14ac:dyDescent="0.25">
      <c r="A99" s="37" t="str">
        <f>"1/10"</f>
        <v>1/10</v>
      </c>
      <c r="B99" s="38" t="s">
        <v>127</v>
      </c>
      <c r="C99" s="39" t="str">
        <f>"200"</f>
        <v>200</v>
      </c>
      <c r="D99" s="40">
        <v>0.28000000000000003</v>
      </c>
      <c r="E99" s="40">
        <v>0</v>
      </c>
      <c r="F99" s="40">
        <v>0.03</v>
      </c>
      <c r="G99" s="40">
        <v>0.03</v>
      </c>
      <c r="H99" s="40">
        <v>17.91</v>
      </c>
      <c r="I99" s="40">
        <v>71.543199999999999</v>
      </c>
      <c r="J99" s="41">
        <v>0</v>
      </c>
      <c r="K99" s="41">
        <v>0</v>
      </c>
      <c r="L99" s="41">
        <v>0</v>
      </c>
      <c r="M99" s="41">
        <v>0</v>
      </c>
      <c r="N99" s="41">
        <v>17.73</v>
      </c>
      <c r="O99" s="41">
        <v>0.18</v>
      </c>
      <c r="P99" s="41">
        <v>0.97</v>
      </c>
      <c r="Q99" s="41">
        <v>0</v>
      </c>
      <c r="R99" s="41">
        <v>0</v>
      </c>
      <c r="S99" s="41">
        <v>0.03</v>
      </c>
      <c r="T99" s="41">
        <v>0.24</v>
      </c>
      <c r="U99" s="41">
        <v>1</v>
      </c>
      <c r="V99" s="41">
        <v>97.42</v>
      </c>
      <c r="W99" s="41">
        <v>0.01</v>
      </c>
      <c r="X99" s="41">
        <v>0.16</v>
      </c>
      <c r="Y99" s="41">
        <v>20.6</v>
      </c>
      <c r="Z99" s="43">
        <v>0</v>
      </c>
      <c r="AA99" s="7">
        <v>0</v>
      </c>
      <c r="AB99" s="7">
        <v>0</v>
      </c>
      <c r="AC99" s="7">
        <v>0.76</v>
      </c>
      <c r="AD99" s="7">
        <v>0.72</v>
      </c>
      <c r="AE99" s="7">
        <v>0.12</v>
      </c>
      <c r="AF99" s="7">
        <v>0.44</v>
      </c>
      <c r="AG99" s="7">
        <v>0.12</v>
      </c>
      <c r="AH99" s="7">
        <v>0.36</v>
      </c>
      <c r="AI99" s="7">
        <v>0.68</v>
      </c>
      <c r="AJ99" s="7">
        <v>0.4</v>
      </c>
      <c r="AK99" s="7">
        <v>3.12</v>
      </c>
      <c r="AL99" s="7">
        <v>0.28000000000000003</v>
      </c>
      <c r="AM99" s="7">
        <v>0.56000000000000005</v>
      </c>
      <c r="AN99" s="7">
        <v>1.68</v>
      </c>
      <c r="AO99" s="7">
        <v>10.8</v>
      </c>
      <c r="AP99" s="7">
        <v>0.52</v>
      </c>
      <c r="AQ99" s="7">
        <v>0.64</v>
      </c>
      <c r="AR99" s="7">
        <v>0.24</v>
      </c>
      <c r="AS99" s="7">
        <v>0.2</v>
      </c>
      <c r="AT99" s="7">
        <v>0</v>
      </c>
      <c r="AU99" s="7">
        <v>0</v>
      </c>
      <c r="AV99" s="7">
        <v>0</v>
      </c>
      <c r="AW99" s="7">
        <v>0</v>
      </c>
      <c r="AX99" s="7">
        <v>0</v>
      </c>
      <c r="AY99" s="7">
        <v>0</v>
      </c>
      <c r="AZ99" s="7">
        <v>0.01</v>
      </c>
      <c r="BA99" s="7">
        <v>0</v>
      </c>
      <c r="BB99" s="7">
        <v>0</v>
      </c>
      <c r="BC99" s="7">
        <v>0</v>
      </c>
      <c r="BD99" s="7">
        <v>0</v>
      </c>
      <c r="BE99" s="7">
        <v>0</v>
      </c>
      <c r="BF99" s="7">
        <v>0</v>
      </c>
      <c r="BG99" s="7">
        <v>0</v>
      </c>
      <c r="BH99" s="7">
        <v>0</v>
      </c>
      <c r="BI99" s="7">
        <v>0</v>
      </c>
      <c r="BJ99" s="7">
        <v>0</v>
      </c>
      <c r="BK99" s="7">
        <v>0</v>
      </c>
      <c r="BL99" s="7">
        <v>0.02</v>
      </c>
      <c r="BM99" s="7">
        <v>0</v>
      </c>
      <c r="BN99" s="7">
        <v>0</v>
      </c>
      <c r="BO99" s="7">
        <v>0</v>
      </c>
      <c r="BP99" s="7">
        <v>0</v>
      </c>
      <c r="BQ99" s="7">
        <v>0</v>
      </c>
      <c r="BR99" s="7">
        <v>3.45</v>
      </c>
      <c r="BT99" s="7">
        <v>29.37</v>
      </c>
      <c r="BV99" s="7">
        <v>0</v>
      </c>
      <c r="BW99" s="7">
        <v>0</v>
      </c>
      <c r="BX99" s="7">
        <v>0</v>
      </c>
      <c r="BY99" s="7">
        <v>0</v>
      </c>
      <c r="BZ99" s="7">
        <v>0</v>
      </c>
      <c r="CA99" s="7">
        <v>0</v>
      </c>
      <c r="CB99" s="7">
        <v>0</v>
      </c>
      <c r="CC99" s="7">
        <v>0</v>
      </c>
      <c r="CD99" s="7">
        <v>0</v>
      </c>
      <c r="CE99" s="7">
        <v>15</v>
      </c>
      <c r="CF99" s="7">
        <v>0</v>
      </c>
    </row>
    <row r="100" spans="1:84" s="3" customFormat="1" ht="15" x14ac:dyDescent="0.25">
      <c r="A100" s="4" t="str">
        <f>"-"</f>
        <v>-</v>
      </c>
      <c r="B100" s="20" t="s">
        <v>128</v>
      </c>
      <c r="C100" s="18" t="str">
        <f>"60"</f>
        <v>60</v>
      </c>
      <c r="D100" s="19">
        <v>6.48</v>
      </c>
      <c r="E100" s="19">
        <v>0</v>
      </c>
      <c r="F100" s="19">
        <v>0.78</v>
      </c>
      <c r="G100" s="19">
        <v>0.78</v>
      </c>
      <c r="H100" s="19">
        <v>41.34</v>
      </c>
      <c r="I100" s="19">
        <v>206.45400000000001</v>
      </c>
      <c r="J100" s="27">
        <v>0.12</v>
      </c>
      <c r="K100" s="27">
        <v>0</v>
      </c>
      <c r="L100" s="27">
        <v>0</v>
      </c>
      <c r="M100" s="27">
        <v>0</v>
      </c>
      <c r="N100" s="27">
        <v>0.6</v>
      </c>
      <c r="O100" s="27">
        <v>40.74</v>
      </c>
      <c r="P100" s="27">
        <v>2.1</v>
      </c>
      <c r="Q100" s="27">
        <v>0</v>
      </c>
      <c r="R100" s="27">
        <v>0</v>
      </c>
      <c r="S100" s="27">
        <v>0</v>
      </c>
      <c r="T100" s="27">
        <v>0.3</v>
      </c>
      <c r="U100" s="27">
        <v>1.8</v>
      </c>
      <c r="V100" s="27">
        <v>73.2</v>
      </c>
      <c r="W100" s="27">
        <v>0.02</v>
      </c>
      <c r="X100" s="27">
        <v>0.72</v>
      </c>
      <c r="Y100" s="27">
        <v>0</v>
      </c>
      <c r="Z100" s="33">
        <v>0</v>
      </c>
      <c r="AA100" s="3">
        <v>0</v>
      </c>
      <c r="AB100" s="3">
        <v>0</v>
      </c>
      <c r="AC100" s="3">
        <v>483.6</v>
      </c>
      <c r="AD100" s="3">
        <v>150</v>
      </c>
      <c r="AE100" s="3">
        <v>91.8</v>
      </c>
      <c r="AF100" s="3">
        <v>186.6</v>
      </c>
      <c r="AG100" s="3">
        <v>60</v>
      </c>
      <c r="AH100" s="3">
        <v>300</v>
      </c>
      <c r="AI100" s="3">
        <v>198</v>
      </c>
      <c r="AJ100" s="3">
        <v>240</v>
      </c>
      <c r="AK100" s="3">
        <v>204</v>
      </c>
      <c r="AL100" s="3">
        <v>120</v>
      </c>
      <c r="AM100" s="3">
        <v>210</v>
      </c>
      <c r="AN100" s="3">
        <v>1848</v>
      </c>
      <c r="AO100" s="3">
        <v>0</v>
      </c>
      <c r="AP100" s="3">
        <v>582</v>
      </c>
      <c r="AQ100" s="3">
        <v>300</v>
      </c>
      <c r="AR100" s="3">
        <v>150</v>
      </c>
      <c r="AS100" s="3">
        <v>120</v>
      </c>
      <c r="AT100" s="3">
        <v>0</v>
      </c>
      <c r="AU100" s="3">
        <v>0</v>
      </c>
      <c r="AV100" s="3">
        <v>0</v>
      </c>
      <c r="AW100" s="3">
        <v>0</v>
      </c>
      <c r="AX100" s="3">
        <v>0</v>
      </c>
      <c r="AY100" s="3">
        <v>0</v>
      </c>
      <c r="AZ100" s="3">
        <v>0</v>
      </c>
      <c r="BA100" s="3">
        <v>0.08</v>
      </c>
      <c r="BB100" s="3">
        <v>0</v>
      </c>
      <c r="BC100" s="3">
        <v>0.01</v>
      </c>
      <c r="BD100" s="3">
        <v>0</v>
      </c>
      <c r="BE100" s="3">
        <v>0</v>
      </c>
      <c r="BF100" s="3">
        <v>0</v>
      </c>
      <c r="BG100" s="3">
        <v>0</v>
      </c>
      <c r="BH100" s="3">
        <v>0.01</v>
      </c>
      <c r="BI100" s="3">
        <v>0.06</v>
      </c>
      <c r="BJ100" s="3">
        <v>0</v>
      </c>
      <c r="BK100" s="3">
        <v>0</v>
      </c>
      <c r="BL100" s="3">
        <v>0.28999999999999998</v>
      </c>
      <c r="BM100" s="3">
        <v>0.02</v>
      </c>
      <c r="BN100" s="3">
        <v>0</v>
      </c>
      <c r="BO100" s="3">
        <v>0</v>
      </c>
      <c r="BP100" s="3">
        <v>0</v>
      </c>
      <c r="BQ100" s="3">
        <v>0</v>
      </c>
      <c r="BR100" s="3">
        <v>8.4</v>
      </c>
      <c r="BT100" s="3">
        <v>0</v>
      </c>
      <c r="BV100" s="3">
        <v>0</v>
      </c>
      <c r="BW100" s="3">
        <v>0</v>
      </c>
      <c r="BX100" s="3">
        <v>0</v>
      </c>
      <c r="BY100" s="3">
        <v>0</v>
      </c>
      <c r="BZ100" s="3">
        <v>0</v>
      </c>
      <c r="CA100" s="3">
        <v>0</v>
      </c>
      <c r="CB100" s="3">
        <v>0</v>
      </c>
      <c r="CC100" s="3">
        <v>0</v>
      </c>
      <c r="CD100" s="3">
        <v>0</v>
      </c>
      <c r="CE100" s="3">
        <v>0</v>
      </c>
      <c r="CF100" s="3">
        <v>0</v>
      </c>
    </row>
    <row r="101" spans="1:84" s="4" customFormat="1" ht="15" x14ac:dyDescent="0.25">
      <c r="A101" s="4" t="str">
        <f>"-"</f>
        <v>-</v>
      </c>
      <c r="B101" s="20" t="s">
        <v>129</v>
      </c>
      <c r="C101" s="18" t="str">
        <f>"180"</f>
        <v>180</v>
      </c>
      <c r="D101" s="19">
        <v>0.72</v>
      </c>
      <c r="E101" s="19">
        <v>0</v>
      </c>
      <c r="F101" s="19">
        <v>0.54</v>
      </c>
      <c r="G101" s="19">
        <v>0.54</v>
      </c>
      <c r="H101" s="19">
        <v>18.54</v>
      </c>
      <c r="I101" s="19">
        <v>91.242000000000004</v>
      </c>
      <c r="J101" s="27">
        <v>0</v>
      </c>
      <c r="K101" s="27">
        <v>0</v>
      </c>
      <c r="L101" s="27">
        <v>0</v>
      </c>
      <c r="M101" s="27">
        <v>0</v>
      </c>
      <c r="N101" s="27">
        <v>17.64</v>
      </c>
      <c r="O101" s="27">
        <v>0.9</v>
      </c>
      <c r="P101" s="27">
        <v>5.04</v>
      </c>
      <c r="Q101" s="27">
        <v>0</v>
      </c>
      <c r="R101" s="27">
        <v>0</v>
      </c>
      <c r="S101" s="27">
        <v>0.9</v>
      </c>
      <c r="T101" s="27">
        <v>1.26</v>
      </c>
      <c r="U101" s="27">
        <v>23.4</v>
      </c>
      <c r="V101" s="27">
        <v>279</v>
      </c>
      <c r="W101" s="27">
        <v>0.05</v>
      </c>
      <c r="X101" s="27">
        <v>0.18</v>
      </c>
      <c r="Y101" s="27">
        <v>9</v>
      </c>
      <c r="Z101" s="34">
        <v>0</v>
      </c>
      <c r="AA101" s="4">
        <v>0</v>
      </c>
      <c r="AB101" s="4">
        <v>0</v>
      </c>
      <c r="AC101" s="4">
        <v>41.4</v>
      </c>
      <c r="AD101" s="4">
        <v>45</v>
      </c>
      <c r="AE101" s="4">
        <v>9</v>
      </c>
      <c r="AF101" s="4">
        <v>50.4</v>
      </c>
      <c r="AG101" s="4">
        <v>9</v>
      </c>
      <c r="AH101" s="4">
        <v>55.8</v>
      </c>
      <c r="AI101" s="4">
        <v>25.2</v>
      </c>
      <c r="AJ101" s="4">
        <v>37.799999999999997</v>
      </c>
      <c r="AK101" s="4">
        <v>252</v>
      </c>
      <c r="AL101" s="4">
        <v>16.2</v>
      </c>
      <c r="AM101" s="4">
        <v>14.4</v>
      </c>
      <c r="AN101" s="4">
        <v>48.6</v>
      </c>
      <c r="AO101" s="4">
        <v>630</v>
      </c>
      <c r="AP101" s="4">
        <v>12.6</v>
      </c>
      <c r="AQ101" s="4">
        <v>28.8</v>
      </c>
      <c r="AR101" s="4">
        <v>21.6</v>
      </c>
      <c r="AS101" s="4">
        <v>5.4</v>
      </c>
      <c r="AT101" s="4">
        <v>0</v>
      </c>
      <c r="AU101" s="4">
        <v>0</v>
      </c>
      <c r="AV101" s="4">
        <v>0</v>
      </c>
      <c r="AW101" s="4">
        <v>0</v>
      </c>
      <c r="AX101" s="4">
        <v>0</v>
      </c>
      <c r="AY101" s="4">
        <v>0</v>
      </c>
      <c r="AZ101" s="4">
        <v>0</v>
      </c>
      <c r="BA101" s="4">
        <v>0.36</v>
      </c>
      <c r="BB101" s="4">
        <v>0</v>
      </c>
      <c r="BC101" s="4">
        <v>0.72</v>
      </c>
      <c r="BD101" s="4">
        <v>0.02</v>
      </c>
      <c r="BE101" s="4">
        <v>0</v>
      </c>
      <c r="BF101" s="4">
        <v>0</v>
      </c>
      <c r="BG101" s="4">
        <v>0</v>
      </c>
      <c r="BH101" s="4">
        <v>0</v>
      </c>
      <c r="BI101" s="4">
        <v>0.65</v>
      </c>
      <c r="BJ101" s="4">
        <v>0</v>
      </c>
      <c r="BK101" s="4">
        <v>0</v>
      </c>
      <c r="BL101" s="4">
        <v>1.64</v>
      </c>
      <c r="BM101" s="4">
        <v>0.22</v>
      </c>
      <c r="BN101" s="4">
        <v>0</v>
      </c>
      <c r="BO101" s="4">
        <v>0</v>
      </c>
      <c r="BP101" s="4">
        <v>0</v>
      </c>
      <c r="BQ101" s="4">
        <v>0</v>
      </c>
      <c r="BR101" s="4">
        <v>153</v>
      </c>
      <c r="BT101" s="4">
        <v>3</v>
      </c>
      <c r="BV101" s="4">
        <v>0</v>
      </c>
      <c r="BW101" s="4">
        <v>0</v>
      </c>
      <c r="BX101" s="4">
        <v>0</v>
      </c>
      <c r="BY101" s="4">
        <v>0</v>
      </c>
      <c r="BZ101" s="4">
        <v>0</v>
      </c>
      <c r="CA101" s="4">
        <v>0</v>
      </c>
      <c r="CB101" s="4">
        <v>0</v>
      </c>
      <c r="CC101" s="4">
        <v>0</v>
      </c>
      <c r="CD101" s="4">
        <v>0</v>
      </c>
      <c r="CE101" s="4">
        <v>0</v>
      </c>
      <c r="CF101" s="4">
        <v>0</v>
      </c>
    </row>
    <row r="102" spans="1:84" s="5" customFormat="1" ht="14.25" x14ac:dyDescent="0.2">
      <c r="A102" s="6"/>
      <c r="B102" s="21" t="s">
        <v>94</v>
      </c>
      <c r="C102" s="22">
        <f>C101+C100+C99</f>
        <v>440</v>
      </c>
      <c r="D102" s="23">
        <v>7.48</v>
      </c>
      <c r="E102" s="23">
        <v>0</v>
      </c>
      <c r="F102" s="23">
        <v>1.35</v>
      </c>
      <c r="G102" s="23">
        <v>1.35</v>
      </c>
      <c r="H102" s="23">
        <v>77.790000000000006</v>
      </c>
      <c r="I102" s="23">
        <v>369.24</v>
      </c>
      <c r="J102" s="28">
        <v>0.12</v>
      </c>
      <c r="K102" s="28">
        <v>0</v>
      </c>
      <c r="L102" s="28">
        <v>0</v>
      </c>
      <c r="M102" s="28">
        <v>0</v>
      </c>
      <c r="N102" s="28">
        <v>35.97</v>
      </c>
      <c r="O102" s="28">
        <v>41.82</v>
      </c>
      <c r="P102" s="28">
        <v>8.11</v>
      </c>
      <c r="Q102" s="28">
        <v>0</v>
      </c>
      <c r="R102" s="28">
        <v>0</v>
      </c>
      <c r="S102" s="28">
        <v>0.93</v>
      </c>
      <c r="T102" s="28">
        <v>1.8</v>
      </c>
      <c r="U102" s="28">
        <v>26.2</v>
      </c>
      <c r="V102" s="28">
        <v>449.62</v>
      </c>
      <c r="W102" s="28">
        <v>0.09</v>
      </c>
      <c r="X102" s="28">
        <v>1.06</v>
      </c>
      <c r="Y102" s="28">
        <v>29.6</v>
      </c>
      <c r="Z102" s="5">
        <v>0</v>
      </c>
      <c r="AA102" s="5">
        <v>0</v>
      </c>
      <c r="AB102" s="5">
        <v>0</v>
      </c>
      <c r="AC102" s="5">
        <v>525.76</v>
      </c>
      <c r="AD102" s="5">
        <v>195.72</v>
      </c>
      <c r="AE102" s="5">
        <v>100.92</v>
      </c>
      <c r="AF102" s="5">
        <v>237.44</v>
      </c>
      <c r="AG102" s="5">
        <v>69.12</v>
      </c>
      <c r="AH102" s="5">
        <v>356.16</v>
      </c>
      <c r="AI102" s="5">
        <v>223.88</v>
      </c>
      <c r="AJ102" s="5">
        <v>278.2</v>
      </c>
      <c r="AK102" s="5">
        <v>459.12</v>
      </c>
      <c r="AL102" s="5">
        <v>136.47999999999999</v>
      </c>
      <c r="AM102" s="5">
        <v>224.96</v>
      </c>
      <c r="AN102" s="5">
        <v>1898.28</v>
      </c>
      <c r="AO102" s="5">
        <v>640.79999999999995</v>
      </c>
      <c r="AP102" s="5">
        <v>595.12</v>
      </c>
      <c r="AQ102" s="5">
        <v>329.44</v>
      </c>
      <c r="AR102" s="5">
        <v>171.84</v>
      </c>
      <c r="AS102" s="5">
        <v>125.6</v>
      </c>
      <c r="AT102" s="5">
        <v>0</v>
      </c>
      <c r="AU102" s="5">
        <v>0</v>
      </c>
      <c r="AV102" s="5">
        <v>0</v>
      </c>
      <c r="AW102" s="5">
        <v>0</v>
      </c>
      <c r="AX102" s="5">
        <v>0</v>
      </c>
      <c r="AY102" s="5">
        <v>0</v>
      </c>
      <c r="AZ102" s="5">
        <v>0.01</v>
      </c>
      <c r="BA102" s="5">
        <v>0.44</v>
      </c>
      <c r="BB102" s="5">
        <v>0</v>
      </c>
      <c r="BC102" s="5">
        <v>0.73</v>
      </c>
      <c r="BD102" s="5">
        <v>0.02</v>
      </c>
      <c r="BE102" s="5">
        <v>0</v>
      </c>
      <c r="BF102" s="5">
        <v>0</v>
      </c>
      <c r="BG102" s="5">
        <v>0</v>
      </c>
      <c r="BH102" s="5">
        <v>0.01</v>
      </c>
      <c r="BI102" s="5">
        <v>0.71</v>
      </c>
      <c r="BJ102" s="5">
        <v>0</v>
      </c>
      <c r="BK102" s="5">
        <v>0</v>
      </c>
      <c r="BL102" s="5">
        <v>1.95</v>
      </c>
      <c r="BM102" s="5">
        <v>0.23</v>
      </c>
      <c r="BN102" s="5">
        <v>0</v>
      </c>
      <c r="BO102" s="5">
        <v>0</v>
      </c>
      <c r="BP102" s="5">
        <v>0</v>
      </c>
      <c r="BQ102" s="5">
        <v>0</v>
      </c>
      <c r="BR102" s="5">
        <v>164.85</v>
      </c>
      <c r="BS102" s="5" t="e">
        <f>$I$102/#REF!*100</f>
        <v>#REF!</v>
      </c>
      <c r="BT102" s="5">
        <v>32.369999999999997</v>
      </c>
      <c r="BV102" s="5">
        <v>0</v>
      </c>
      <c r="BW102" s="5">
        <v>0</v>
      </c>
      <c r="BX102" s="5">
        <v>0</v>
      </c>
      <c r="BY102" s="5">
        <v>0</v>
      </c>
      <c r="BZ102" s="5">
        <v>0</v>
      </c>
      <c r="CA102" s="5">
        <v>0</v>
      </c>
      <c r="CB102" s="5">
        <v>0</v>
      </c>
      <c r="CC102" s="5">
        <v>0</v>
      </c>
      <c r="CD102" s="5">
        <v>0</v>
      </c>
      <c r="CE102" s="5">
        <v>15</v>
      </c>
      <c r="CF102" s="5">
        <v>0</v>
      </c>
    </row>
    <row r="103" spans="1:84" s="2" customFormat="1" x14ac:dyDescent="0.25">
      <c r="A103" s="4"/>
      <c r="B103" s="57" t="s">
        <v>95</v>
      </c>
      <c r="C103" s="18"/>
      <c r="D103" s="19"/>
      <c r="E103" s="19"/>
      <c r="F103" s="19"/>
      <c r="G103" s="19"/>
      <c r="H103" s="19"/>
      <c r="I103" s="19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</row>
    <row r="104" spans="1:84" s="3" customFormat="1" ht="15" x14ac:dyDescent="0.25">
      <c r="A104" s="4" t="str">
        <f>"23/1"</f>
        <v>23/1</v>
      </c>
      <c r="B104" s="20" t="s">
        <v>96</v>
      </c>
      <c r="C104" s="18" t="str">
        <f>"100"</f>
        <v>100</v>
      </c>
      <c r="D104" s="19">
        <v>1.02</v>
      </c>
      <c r="E104" s="19">
        <v>0</v>
      </c>
      <c r="F104" s="19">
        <v>5.08</v>
      </c>
      <c r="G104" s="19">
        <v>5.08</v>
      </c>
      <c r="H104" s="19">
        <v>3.54</v>
      </c>
      <c r="I104" s="19">
        <v>68.196730000000002</v>
      </c>
      <c r="J104" s="27">
        <v>0.63</v>
      </c>
      <c r="K104" s="27">
        <v>3.25</v>
      </c>
      <c r="L104" s="27">
        <v>0.63</v>
      </c>
      <c r="M104" s="27">
        <v>0</v>
      </c>
      <c r="N104" s="27">
        <v>3.26</v>
      </c>
      <c r="O104" s="27">
        <v>0.28000000000000003</v>
      </c>
      <c r="P104" s="27">
        <v>1.3</v>
      </c>
      <c r="Q104" s="27">
        <v>0</v>
      </c>
      <c r="R104" s="27">
        <v>0</v>
      </c>
      <c r="S104" s="27">
        <v>0.74</v>
      </c>
      <c r="T104" s="27">
        <v>1.1399999999999999</v>
      </c>
      <c r="U104" s="27">
        <v>192.41</v>
      </c>
      <c r="V104" s="27">
        <v>270.02999999999997</v>
      </c>
      <c r="W104" s="27">
        <v>0.04</v>
      </c>
      <c r="X104" s="27">
        <v>0.47</v>
      </c>
      <c r="Y104" s="27">
        <v>23.28</v>
      </c>
      <c r="Z104" s="33">
        <v>0</v>
      </c>
      <c r="AA104" s="3">
        <v>0</v>
      </c>
      <c r="AB104" s="3">
        <v>0</v>
      </c>
      <c r="AC104" s="3">
        <v>37.31</v>
      </c>
      <c r="AD104" s="3">
        <v>39.51</v>
      </c>
      <c r="AE104" s="3">
        <v>7.36</v>
      </c>
      <c r="AF104" s="3">
        <v>29.34</v>
      </c>
      <c r="AG104" s="3">
        <v>9.56</v>
      </c>
      <c r="AH104" s="3">
        <v>25.37</v>
      </c>
      <c r="AI104" s="3">
        <v>26.96</v>
      </c>
      <c r="AJ104" s="3">
        <v>22.73</v>
      </c>
      <c r="AK104" s="3">
        <v>131.56</v>
      </c>
      <c r="AL104" s="3">
        <v>16.64</v>
      </c>
      <c r="AM104" s="3">
        <v>19.850000000000001</v>
      </c>
      <c r="AN104" s="3">
        <v>485.65</v>
      </c>
      <c r="AO104" s="3">
        <v>252.2</v>
      </c>
      <c r="AP104" s="3">
        <v>20.09</v>
      </c>
      <c r="AQ104" s="3">
        <v>26.91</v>
      </c>
      <c r="AR104" s="3">
        <v>25.36</v>
      </c>
      <c r="AS104" s="3">
        <v>5.16</v>
      </c>
      <c r="AT104" s="3">
        <v>0.14000000000000001</v>
      </c>
      <c r="AU104" s="3">
        <v>0.06</v>
      </c>
      <c r="AV104" s="3">
        <v>0.03</v>
      </c>
      <c r="AW104" s="3">
        <v>0.08</v>
      </c>
      <c r="AX104" s="3">
        <v>0.09</v>
      </c>
      <c r="AY104" s="3">
        <v>0.41</v>
      </c>
      <c r="AZ104" s="3">
        <v>0.18</v>
      </c>
      <c r="BA104" s="3">
        <v>0.33</v>
      </c>
      <c r="BB104" s="3">
        <v>0.09</v>
      </c>
      <c r="BC104" s="3">
        <v>0.22</v>
      </c>
      <c r="BD104" s="3">
        <v>0.02</v>
      </c>
      <c r="BE104" s="3">
        <v>0.03</v>
      </c>
      <c r="BF104" s="3">
        <v>0</v>
      </c>
      <c r="BG104" s="3">
        <v>0</v>
      </c>
      <c r="BH104" s="3">
        <v>0.08</v>
      </c>
      <c r="BI104" s="3">
        <v>1.2</v>
      </c>
      <c r="BJ104" s="3">
        <v>0.02</v>
      </c>
      <c r="BK104" s="3">
        <v>0</v>
      </c>
      <c r="BL104" s="3">
        <v>2.89</v>
      </c>
      <c r="BM104" s="3">
        <v>0</v>
      </c>
      <c r="BN104" s="3">
        <v>0</v>
      </c>
      <c r="BO104" s="3">
        <v>0</v>
      </c>
      <c r="BP104" s="3">
        <v>0</v>
      </c>
      <c r="BQ104" s="3">
        <v>0</v>
      </c>
      <c r="BR104" s="3">
        <v>87.41</v>
      </c>
      <c r="BT104" s="3">
        <v>124.13</v>
      </c>
      <c r="BV104" s="3">
        <v>0</v>
      </c>
      <c r="BW104" s="3">
        <v>0</v>
      </c>
      <c r="BX104" s="3">
        <v>0</v>
      </c>
      <c r="BY104" s="3">
        <v>0</v>
      </c>
      <c r="BZ104" s="3">
        <v>0</v>
      </c>
      <c r="CA104" s="3">
        <v>0</v>
      </c>
      <c r="CB104" s="3">
        <v>0</v>
      </c>
      <c r="CC104" s="3">
        <v>0</v>
      </c>
      <c r="CD104" s="3">
        <v>0</v>
      </c>
      <c r="CE104" s="3">
        <v>0</v>
      </c>
      <c r="CF104" s="3">
        <v>0.5</v>
      </c>
    </row>
    <row r="105" spans="1:84" s="3" customFormat="1" ht="15" x14ac:dyDescent="0.25">
      <c r="A105" s="4" t="str">
        <f>"13/8"</f>
        <v>13/8</v>
      </c>
      <c r="B105" s="20" t="s">
        <v>130</v>
      </c>
      <c r="C105" s="18" t="str">
        <f>"100"</f>
        <v>100</v>
      </c>
      <c r="D105" s="19">
        <v>22.34</v>
      </c>
      <c r="E105" s="19">
        <v>22.34</v>
      </c>
      <c r="F105" s="19">
        <v>21.78</v>
      </c>
      <c r="G105" s="19">
        <v>2.5</v>
      </c>
      <c r="H105" s="19">
        <v>0.41</v>
      </c>
      <c r="I105" s="19">
        <v>286.95150000000001</v>
      </c>
      <c r="J105" s="27">
        <v>8.92</v>
      </c>
      <c r="K105" s="27">
        <v>1.63</v>
      </c>
      <c r="L105" s="27">
        <v>0</v>
      </c>
      <c r="M105" s="27">
        <v>0</v>
      </c>
      <c r="N105" s="27">
        <v>0.41</v>
      </c>
      <c r="O105" s="27">
        <v>0</v>
      </c>
      <c r="P105" s="27">
        <v>0</v>
      </c>
      <c r="Q105" s="27">
        <v>0</v>
      </c>
      <c r="R105" s="27">
        <v>0</v>
      </c>
      <c r="S105" s="27">
        <v>0.01</v>
      </c>
      <c r="T105" s="27">
        <v>2.13</v>
      </c>
      <c r="U105" s="27">
        <v>468.66</v>
      </c>
      <c r="V105" s="27">
        <v>399.99</v>
      </c>
      <c r="W105" s="27">
        <v>0.19</v>
      </c>
      <c r="X105" s="27">
        <v>5.59</v>
      </c>
      <c r="Y105" s="27">
        <v>0.11</v>
      </c>
      <c r="Z105" s="33">
        <v>0</v>
      </c>
      <c r="AA105" s="3">
        <v>0</v>
      </c>
      <c r="AB105" s="3">
        <v>0</v>
      </c>
      <c r="AC105" s="3">
        <v>1755.27</v>
      </c>
      <c r="AD105" s="3">
        <v>1887.08</v>
      </c>
      <c r="AE105" s="3">
        <v>528.46</v>
      </c>
      <c r="AF105" s="3">
        <v>953.64</v>
      </c>
      <c r="AG105" s="3">
        <v>249.4</v>
      </c>
      <c r="AH105" s="3">
        <v>944.13</v>
      </c>
      <c r="AI105" s="3">
        <v>1289.76</v>
      </c>
      <c r="AJ105" s="3">
        <v>1238.6400000000001</v>
      </c>
      <c r="AK105" s="3">
        <v>2103.64</v>
      </c>
      <c r="AL105" s="3">
        <v>843.18</v>
      </c>
      <c r="AM105" s="3">
        <v>1112.8</v>
      </c>
      <c r="AN105" s="3">
        <v>3649.51</v>
      </c>
      <c r="AO105" s="3">
        <v>346.08</v>
      </c>
      <c r="AP105" s="3">
        <v>813.54</v>
      </c>
      <c r="AQ105" s="3">
        <v>926.37</v>
      </c>
      <c r="AR105" s="3">
        <v>781.43</v>
      </c>
      <c r="AS105" s="3">
        <v>307.60000000000002</v>
      </c>
      <c r="AT105" s="3">
        <v>0.01</v>
      </c>
      <c r="AU105" s="3">
        <v>0.01</v>
      </c>
      <c r="AV105" s="3">
        <v>0</v>
      </c>
      <c r="AW105" s="3">
        <v>0.01</v>
      </c>
      <c r="AX105" s="3">
        <v>0.01</v>
      </c>
      <c r="AY105" s="3">
        <v>0.05</v>
      </c>
      <c r="AZ105" s="3">
        <v>0</v>
      </c>
      <c r="BA105" s="3">
        <v>0.21</v>
      </c>
      <c r="BB105" s="3">
        <v>0</v>
      </c>
      <c r="BC105" s="3">
        <v>0.13</v>
      </c>
      <c r="BD105" s="3">
        <v>0.01</v>
      </c>
      <c r="BE105" s="3">
        <v>0.02</v>
      </c>
      <c r="BF105" s="3">
        <v>0</v>
      </c>
      <c r="BG105" s="3">
        <v>0</v>
      </c>
      <c r="BH105" s="3">
        <v>0.01</v>
      </c>
      <c r="BI105" s="3">
        <v>0.66</v>
      </c>
      <c r="BJ105" s="3">
        <v>0</v>
      </c>
      <c r="BK105" s="3">
        <v>0</v>
      </c>
      <c r="BL105" s="3">
        <v>1.48</v>
      </c>
      <c r="BM105" s="3">
        <v>0</v>
      </c>
      <c r="BN105" s="3">
        <v>0.01</v>
      </c>
      <c r="BO105" s="3">
        <v>0</v>
      </c>
      <c r="BP105" s="3">
        <v>0</v>
      </c>
      <c r="BQ105" s="3">
        <v>0</v>
      </c>
      <c r="BR105" s="3">
        <v>84.33</v>
      </c>
      <c r="BT105" s="3">
        <v>1.9</v>
      </c>
      <c r="BV105" s="3">
        <v>0</v>
      </c>
      <c r="BW105" s="3">
        <v>0</v>
      </c>
      <c r="BX105" s="3">
        <v>0</v>
      </c>
      <c r="BY105" s="3">
        <v>0</v>
      </c>
      <c r="BZ105" s="3">
        <v>0</v>
      </c>
      <c r="CA105" s="3">
        <v>0</v>
      </c>
      <c r="CB105" s="3">
        <v>0</v>
      </c>
      <c r="CC105" s="3">
        <v>0</v>
      </c>
      <c r="CD105" s="3">
        <v>0</v>
      </c>
      <c r="CE105" s="3">
        <v>0</v>
      </c>
      <c r="CF105" s="3">
        <v>1</v>
      </c>
    </row>
    <row r="106" spans="1:84" s="3" customFormat="1" ht="15" x14ac:dyDescent="0.25">
      <c r="A106" s="4" t="str">
        <f>"3/3"</f>
        <v>3/3</v>
      </c>
      <c r="B106" s="20" t="s">
        <v>131</v>
      </c>
      <c r="C106" s="18" t="str">
        <f>"200"</f>
        <v>200</v>
      </c>
      <c r="D106" s="19">
        <v>4.1100000000000003</v>
      </c>
      <c r="E106" s="19">
        <v>0.83</v>
      </c>
      <c r="F106" s="19">
        <v>5.46</v>
      </c>
      <c r="G106" s="19">
        <v>0.71</v>
      </c>
      <c r="H106" s="19">
        <v>27.55</v>
      </c>
      <c r="I106" s="19">
        <v>183.228069413333</v>
      </c>
      <c r="J106" s="27">
        <v>3.77</v>
      </c>
      <c r="K106" s="27">
        <v>0.15</v>
      </c>
      <c r="L106" s="27">
        <v>0.45</v>
      </c>
      <c r="M106" s="27">
        <v>0</v>
      </c>
      <c r="N106" s="27">
        <v>3.34</v>
      </c>
      <c r="O106" s="27">
        <v>24.21</v>
      </c>
      <c r="P106" s="27">
        <v>2.2599999999999998</v>
      </c>
      <c r="Q106" s="27">
        <v>0</v>
      </c>
      <c r="R106" s="27">
        <v>0</v>
      </c>
      <c r="S106" s="27">
        <v>0.38</v>
      </c>
      <c r="T106" s="27">
        <v>3.56</v>
      </c>
      <c r="U106" s="27">
        <v>526</v>
      </c>
      <c r="V106" s="27">
        <v>922.51</v>
      </c>
      <c r="W106" s="27">
        <v>0.14000000000000001</v>
      </c>
      <c r="X106" s="27">
        <v>1.87</v>
      </c>
      <c r="Y106" s="27">
        <v>14.33</v>
      </c>
      <c r="Z106" s="33">
        <v>0</v>
      </c>
      <c r="AA106" s="3">
        <v>0</v>
      </c>
      <c r="AB106" s="3">
        <v>0</v>
      </c>
      <c r="AC106" s="3">
        <v>88.28</v>
      </c>
      <c r="AD106" s="3">
        <v>103.01</v>
      </c>
      <c r="AE106" s="3">
        <v>17.760000000000002</v>
      </c>
      <c r="AF106" s="3">
        <v>69.72</v>
      </c>
      <c r="AG106" s="3">
        <v>36.06</v>
      </c>
      <c r="AH106" s="3">
        <v>71.06</v>
      </c>
      <c r="AI106" s="3">
        <v>99.1</v>
      </c>
      <c r="AJ106" s="3">
        <v>268.44</v>
      </c>
      <c r="AK106" s="3">
        <v>120.98</v>
      </c>
      <c r="AL106" s="3">
        <v>25.59</v>
      </c>
      <c r="AM106" s="3">
        <v>69.989999999999995</v>
      </c>
      <c r="AN106" s="3">
        <v>376.03</v>
      </c>
      <c r="AO106" s="3">
        <v>2.13</v>
      </c>
      <c r="AP106" s="3">
        <v>53.14</v>
      </c>
      <c r="AQ106" s="3">
        <v>48.54</v>
      </c>
      <c r="AR106" s="3">
        <v>52.7</v>
      </c>
      <c r="AS106" s="3">
        <v>22.35</v>
      </c>
      <c r="AT106" s="3">
        <v>0.17</v>
      </c>
      <c r="AU106" s="3">
        <v>0.08</v>
      </c>
      <c r="AV106" s="3">
        <v>0.04</v>
      </c>
      <c r="AW106" s="3">
        <v>0.1</v>
      </c>
      <c r="AX106" s="3">
        <v>0.11</v>
      </c>
      <c r="AY106" s="3">
        <v>0.52</v>
      </c>
      <c r="AZ106" s="3">
        <v>0</v>
      </c>
      <c r="BA106" s="3">
        <v>1.47</v>
      </c>
      <c r="BB106" s="3">
        <v>0</v>
      </c>
      <c r="BC106" s="3">
        <v>0.46</v>
      </c>
      <c r="BD106" s="3">
        <v>0</v>
      </c>
      <c r="BE106" s="3">
        <v>0</v>
      </c>
      <c r="BF106" s="3">
        <v>0</v>
      </c>
      <c r="BG106" s="3">
        <v>0.1</v>
      </c>
      <c r="BH106" s="3">
        <v>0.15</v>
      </c>
      <c r="BI106" s="3">
        <v>1.39</v>
      </c>
      <c r="BJ106" s="3">
        <v>0</v>
      </c>
      <c r="BK106" s="3">
        <v>0</v>
      </c>
      <c r="BL106" s="3">
        <v>0.21</v>
      </c>
      <c r="BM106" s="3">
        <v>0.01</v>
      </c>
      <c r="BN106" s="3">
        <v>0.01</v>
      </c>
      <c r="BO106" s="3">
        <v>0</v>
      </c>
      <c r="BP106" s="3">
        <v>0</v>
      </c>
      <c r="BQ106" s="3">
        <v>0</v>
      </c>
      <c r="BR106" s="3">
        <v>164.79</v>
      </c>
      <c r="BT106" s="3">
        <v>26.95</v>
      </c>
      <c r="BV106" s="3">
        <v>0</v>
      </c>
      <c r="BW106" s="3">
        <v>0</v>
      </c>
      <c r="BX106" s="3">
        <v>0</v>
      </c>
      <c r="BY106" s="3">
        <v>0</v>
      </c>
      <c r="BZ106" s="3">
        <v>0</v>
      </c>
      <c r="CA106" s="3">
        <v>0</v>
      </c>
      <c r="CB106" s="3">
        <v>0</v>
      </c>
      <c r="CC106" s="3">
        <v>0</v>
      </c>
      <c r="CD106" s="3">
        <v>0</v>
      </c>
      <c r="CE106" s="3">
        <v>0</v>
      </c>
      <c r="CF106" s="3">
        <v>1.33</v>
      </c>
    </row>
    <row r="107" spans="1:84" s="3" customFormat="1" ht="15" x14ac:dyDescent="0.25">
      <c r="A107" s="4" t="str">
        <f>"-"</f>
        <v>-</v>
      </c>
      <c r="B107" s="20" t="s">
        <v>76</v>
      </c>
      <c r="C107" s="18" t="str">
        <f>"100"</f>
        <v>100</v>
      </c>
      <c r="D107" s="19">
        <v>6.61</v>
      </c>
      <c r="E107" s="19">
        <v>0</v>
      </c>
      <c r="F107" s="19">
        <v>0.66</v>
      </c>
      <c r="G107" s="19">
        <v>0.66</v>
      </c>
      <c r="H107" s="19">
        <v>46.7</v>
      </c>
      <c r="I107" s="19">
        <v>224.80099999999999</v>
      </c>
      <c r="J107" s="27">
        <v>0.2</v>
      </c>
      <c r="K107" s="27">
        <v>0</v>
      </c>
      <c r="L107" s="27">
        <v>0</v>
      </c>
      <c r="M107" s="27">
        <v>0</v>
      </c>
      <c r="N107" s="27">
        <v>1.1000000000000001</v>
      </c>
      <c r="O107" s="27">
        <v>45.6</v>
      </c>
      <c r="P107" s="27">
        <v>0.2</v>
      </c>
      <c r="Q107" s="27">
        <v>0</v>
      </c>
      <c r="R107" s="27">
        <v>0</v>
      </c>
      <c r="S107" s="27">
        <v>0.3</v>
      </c>
      <c r="T107" s="27">
        <v>1.8</v>
      </c>
      <c r="U107" s="27">
        <v>245.7</v>
      </c>
      <c r="V107" s="27">
        <v>82.46</v>
      </c>
      <c r="W107" s="27">
        <v>0.05</v>
      </c>
      <c r="X107" s="27">
        <v>1.36</v>
      </c>
      <c r="Y107" s="27">
        <v>0</v>
      </c>
      <c r="Z107" s="33">
        <v>0</v>
      </c>
      <c r="AA107" s="3">
        <v>0</v>
      </c>
      <c r="AB107" s="3">
        <v>0</v>
      </c>
      <c r="AC107" s="3">
        <v>508.95</v>
      </c>
      <c r="AD107" s="3">
        <v>168.78</v>
      </c>
      <c r="AE107" s="3">
        <v>100.05</v>
      </c>
      <c r="AF107" s="3">
        <v>200.1</v>
      </c>
      <c r="AG107" s="3">
        <v>75.69</v>
      </c>
      <c r="AH107" s="3">
        <v>361.92</v>
      </c>
      <c r="AI107" s="3">
        <v>224.46</v>
      </c>
      <c r="AJ107" s="3">
        <v>313.2</v>
      </c>
      <c r="AK107" s="3">
        <v>258.39</v>
      </c>
      <c r="AL107" s="3">
        <v>135.72</v>
      </c>
      <c r="AM107" s="3">
        <v>240.12</v>
      </c>
      <c r="AN107" s="3">
        <v>2007.96</v>
      </c>
      <c r="AO107" s="3">
        <v>234.9</v>
      </c>
      <c r="AP107" s="3">
        <v>654.24</v>
      </c>
      <c r="AQ107" s="3">
        <v>284.49</v>
      </c>
      <c r="AR107" s="3">
        <v>188.79</v>
      </c>
      <c r="AS107" s="3">
        <v>149.63999999999999</v>
      </c>
      <c r="AT107" s="3">
        <v>0</v>
      </c>
      <c r="AU107" s="3">
        <v>0</v>
      </c>
      <c r="AV107" s="3">
        <v>0</v>
      </c>
      <c r="AW107" s="3">
        <v>0</v>
      </c>
      <c r="AX107" s="3">
        <v>0</v>
      </c>
      <c r="AY107" s="3">
        <v>0</v>
      </c>
      <c r="AZ107" s="3">
        <v>0.14000000000000001</v>
      </c>
      <c r="BA107" s="3">
        <v>0.08</v>
      </c>
      <c r="BB107" s="3">
        <v>7.0000000000000007E-2</v>
      </c>
      <c r="BC107" s="3">
        <v>0.01</v>
      </c>
      <c r="BD107" s="3">
        <v>0</v>
      </c>
      <c r="BE107" s="3">
        <v>0</v>
      </c>
      <c r="BF107" s="3">
        <v>0</v>
      </c>
      <c r="BG107" s="3">
        <v>0</v>
      </c>
      <c r="BH107" s="3">
        <v>0.01</v>
      </c>
      <c r="BI107" s="3">
        <v>7.0000000000000007E-2</v>
      </c>
      <c r="BJ107" s="3">
        <v>0</v>
      </c>
      <c r="BK107" s="3">
        <v>0</v>
      </c>
      <c r="BL107" s="3">
        <v>0.28000000000000003</v>
      </c>
      <c r="BM107" s="3">
        <v>0.01</v>
      </c>
      <c r="BN107" s="3">
        <v>0</v>
      </c>
      <c r="BO107" s="3">
        <v>0</v>
      </c>
      <c r="BP107" s="3">
        <v>0</v>
      </c>
      <c r="BQ107" s="3">
        <v>0</v>
      </c>
      <c r="BR107" s="3">
        <v>39.1</v>
      </c>
      <c r="BT107" s="3">
        <v>0</v>
      </c>
      <c r="BV107" s="3">
        <v>0</v>
      </c>
      <c r="BW107" s="3">
        <v>0</v>
      </c>
      <c r="BX107" s="3">
        <v>0</v>
      </c>
      <c r="BY107" s="3">
        <v>0</v>
      </c>
      <c r="BZ107" s="3">
        <v>0</v>
      </c>
      <c r="CA107" s="3">
        <v>0</v>
      </c>
      <c r="CB107" s="3">
        <v>0</v>
      </c>
      <c r="CC107" s="3">
        <v>0</v>
      </c>
      <c r="CD107" s="3">
        <v>0</v>
      </c>
      <c r="CE107" s="3">
        <v>0</v>
      </c>
      <c r="CF107" s="3">
        <v>0</v>
      </c>
    </row>
    <row r="108" spans="1:84" s="4" customFormat="1" ht="15" x14ac:dyDescent="0.25">
      <c r="A108" s="4" t="str">
        <f>"15/10"</f>
        <v>15/10</v>
      </c>
      <c r="B108" s="20" t="s">
        <v>98</v>
      </c>
      <c r="C108" s="18" t="str">
        <f>"200"</f>
        <v>200</v>
      </c>
      <c r="D108" s="19">
        <v>0.08</v>
      </c>
      <c r="E108" s="19">
        <v>0</v>
      </c>
      <c r="F108" s="19">
        <v>0.01</v>
      </c>
      <c r="G108" s="19">
        <v>0.01</v>
      </c>
      <c r="H108" s="19">
        <v>9</v>
      </c>
      <c r="I108" s="19">
        <v>35.682173658536598</v>
      </c>
      <c r="J108" s="27">
        <v>0</v>
      </c>
      <c r="K108" s="27">
        <v>0</v>
      </c>
      <c r="L108" s="27">
        <v>0</v>
      </c>
      <c r="M108" s="27">
        <v>0</v>
      </c>
      <c r="N108" s="27">
        <v>9</v>
      </c>
      <c r="O108" s="27">
        <v>0</v>
      </c>
      <c r="P108" s="27">
        <v>0.11</v>
      </c>
      <c r="Q108" s="27">
        <v>0</v>
      </c>
      <c r="R108" s="27">
        <v>0</v>
      </c>
      <c r="S108" s="27">
        <v>0.28000000000000003</v>
      </c>
      <c r="T108" s="27">
        <v>0.04</v>
      </c>
      <c r="U108" s="27">
        <v>0.63</v>
      </c>
      <c r="V108" s="27">
        <v>7.25</v>
      </c>
      <c r="W108" s="27">
        <v>0</v>
      </c>
      <c r="X108" s="27">
        <v>0</v>
      </c>
      <c r="Y108" s="27">
        <v>0.78</v>
      </c>
      <c r="Z108" s="34">
        <v>0</v>
      </c>
      <c r="AA108" s="4">
        <v>0</v>
      </c>
      <c r="AB108" s="4">
        <v>0</v>
      </c>
      <c r="AC108" s="4">
        <v>0</v>
      </c>
      <c r="AD108" s="4">
        <v>0</v>
      </c>
      <c r="AE108" s="4">
        <v>0</v>
      </c>
      <c r="AF108" s="4">
        <v>0</v>
      </c>
      <c r="AG108" s="4">
        <v>0</v>
      </c>
      <c r="AH108" s="4">
        <v>0</v>
      </c>
      <c r="AI108" s="4">
        <v>0</v>
      </c>
      <c r="AJ108" s="4">
        <v>0</v>
      </c>
      <c r="AK108" s="4">
        <v>0</v>
      </c>
      <c r="AL108" s="4">
        <v>0</v>
      </c>
      <c r="AM108" s="4">
        <v>0</v>
      </c>
      <c r="AN108" s="4">
        <v>0</v>
      </c>
      <c r="AO108" s="4">
        <v>0</v>
      </c>
      <c r="AP108" s="4">
        <v>0</v>
      </c>
      <c r="AQ108" s="4">
        <v>0</v>
      </c>
      <c r="AR108" s="4">
        <v>0</v>
      </c>
      <c r="AS108" s="4">
        <v>0</v>
      </c>
      <c r="AT108" s="4">
        <v>0</v>
      </c>
      <c r="AU108" s="4">
        <v>0</v>
      </c>
      <c r="AV108" s="4">
        <v>0</v>
      </c>
      <c r="AW108" s="4">
        <v>0</v>
      </c>
      <c r="AX108" s="4">
        <v>0</v>
      </c>
      <c r="AY108" s="4">
        <v>0</v>
      </c>
      <c r="AZ108" s="4">
        <v>0</v>
      </c>
      <c r="BA108" s="4">
        <v>0</v>
      </c>
      <c r="BB108" s="4">
        <v>0</v>
      </c>
      <c r="BC108" s="4">
        <v>0</v>
      </c>
      <c r="BD108" s="4">
        <v>0</v>
      </c>
      <c r="BE108" s="4">
        <v>0</v>
      </c>
      <c r="BF108" s="4">
        <v>0</v>
      </c>
      <c r="BG108" s="4">
        <v>0</v>
      </c>
      <c r="BH108" s="4">
        <v>0</v>
      </c>
      <c r="BI108" s="4">
        <v>0</v>
      </c>
      <c r="BJ108" s="4">
        <v>0</v>
      </c>
      <c r="BK108" s="4">
        <v>0</v>
      </c>
      <c r="BL108" s="4">
        <v>0</v>
      </c>
      <c r="BM108" s="4">
        <v>0</v>
      </c>
      <c r="BN108" s="4">
        <v>0</v>
      </c>
      <c r="BO108" s="4">
        <v>0</v>
      </c>
      <c r="BP108" s="4">
        <v>0</v>
      </c>
      <c r="BQ108" s="4">
        <v>0</v>
      </c>
      <c r="BR108" s="4">
        <v>199.43</v>
      </c>
      <c r="BT108" s="4">
        <v>7.0000000000000007E-2</v>
      </c>
      <c r="BV108" s="4">
        <v>0</v>
      </c>
      <c r="BW108" s="4">
        <v>0</v>
      </c>
      <c r="BX108" s="4">
        <v>0</v>
      </c>
      <c r="BY108" s="4">
        <v>0</v>
      </c>
      <c r="BZ108" s="4">
        <v>0</v>
      </c>
      <c r="CA108" s="4">
        <v>0</v>
      </c>
      <c r="CB108" s="4">
        <v>0</v>
      </c>
      <c r="CC108" s="4">
        <v>0</v>
      </c>
      <c r="CD108" s="4">
        <v>0</v>
      </c>
      <c r="CE108" s="4">
        <v>9.76</v>
      </c>
      <c r="CF108" s="4">
        <v>0</v>
      </c>
    </row>
    <row r="109" spans="1:84" s="5" customFormat="1" ht="14.25" x14ac:dyDescent="0.2">
      <c r="A109" s="6"/>
      <c r="B109" s="21" t="s">
        <v>99</v>
      </c>
      <c r="C109" s="22">
        <f>C108+C107+C106+C105</f>
        <v>600</v>
      </c>
      <c r="D109" s="23">
        <v>34.17</v>
      </c>
      <c r="E109" s="23">
        <v>23.17</v>
      </c>
      <c r="F109" s="23">
        <v>32.99</v>
      </c>
      <c r="G109" s="23">
        <v>8.9600000000000009</v>
      </c>
      <c r="H109" s="23">
        <v>87.2</v>
      </c>
      <c r="I109" s="23">
        <v>798.86</v>
      </c>
      <c r="J109" s="28">
        <v>13.51</v>
      </c>
      <c r="K109" s="28">
        <v>5.0199999999999996</v>
      </c>
      <c r="L109" s="28">
        <v>1.08</v>
      </c>
      <c r="M109" s="28">
        <v>0</v>
      </c>
      <c r="N109" s="28">
        <v>17.11</v>
      </c>
      <c r="O109" s="28">
        <v>70.09</v>
      </c>
      <c r="P109" s="28">
        <v>3.87</v>
      </c>
      <c r="Q109" s="28">
        <v>0</v>
      </c>
      <c r="R109" s="28">
        <v>0</v>
      </c>
      <c r="S109" s="28">
        <v>1.71</v>
      </c>
      <c r="T109" s="28">
        <v>8.67</v>
      </c>
      <c r="U109" s="28">
        <v>1433.41</v>
      </c>
      <c r="V109" s="28">
        <v>1682.25</v>
      </c>
      <c r="W109" s="28">
        <v>0.41</v>
      </c>
      <c r="X109" s="28">
        <v>9.2899999999999991</v>
      </c>
      <c r="Y109" s="28">
        <v>38.49</v>
      </c>
      <c r="Z109" s="5">
        <v>0</v>
      </c>
      <c r="AA109" s="5">
        <v>0</v>
      </c>
      <c r="AB109" s="5">
        <v>0</v>
      </c>
      <c r="AC109" s="5">
        <v>2389.81</v>
      </c>
      <c r="AD109" s="5">
        <v>2198.38</v>
      </c>
      <c r="AE109" s="5">
        <v>653.63</v>
      </c>
      <c r="AF109" s="5">
        <v>1252.81</v>
      </c>
      <c r="AG109" s="5">
        <v>370.71</v>
      </c>
      <c r="AH109" s="5">
        <v>1402.48</v>
      </c>
      <c r="AI109" s="5">
        <v>1640.28</v>
      </c>
      <c r="AJ109" s="5">
        <v>1843.01</v>
      </c>
      <c r="AK109" s="5">
        <v>2614.5700000000002</v>
      </c>
      <c r="AL109" s="5">
        <v>1021.12</v>
      </c>
      <c r="AM109" s="5">
        <v>1442.75</v>
      </c>
      <c r="AN109" s="5">
        <v>6519.14</v>
      </c>
      <c r="AO109" s="5">
        <v>835.31</v>
      </c>
      <c r="AP109" s="5">
        <v>1541.01</v>
      </c>
      <c r="AQ109" s="5">
        <v>1286.31</v>
      </c>
      <c r="AR109" s="5">
        <v>1048.28</v>
      </c>
      <c r="AS109" s="5">
        <v>484.75</v>
      </c>
      <c r="AT109" s="5">
        <v>0.32</v>
      </c>
      <c r="AU109" s="5">
        <v>0.15</v>
      </c>
      <c r="AV109" s="5">
        <v>0.08</v>
      </c>
      <c r="AW109" s="5">
        <v>0.18</v>
      </c>
      <c r="AX109" s="5">
        <v>0.2</v>
      </c>
      <c r="AY109" s="5">
        <v>0.98</v>
      </c>
      <c r="AZ109" s="5">
        <v>0.32</v>
      </c>
      <c r="BA109" s="5">
        <v>2.1</v>
      </c>
      <c r="BB109" s="5">
        <v>0.17</v>
      </c>
      <c r="BC109" s="5">
        <v>0.82</v>
      </c>
      <c r="BD109" s="5">
        <v>0.03</v>
      </c>
      <c r="BE109" s="5">
        <v>0.05</v>
      </c>
      <c r="BF109" s="5">
        <v>0</v>
      </c>
      <c r="BG109" s="5">
        <v>0.1</v>
      </c>
      <c r="BH109" s="5">
        <v>0.25</v>
      </c>
      <c r="BI109" s="5">
        <v>3.31</v>
      </c>
      <c r="BJ109" s="5">
        <v>0.03</v>
      </c>
      <c r="BK109" s="5">
        <v>0</v>
      </c>
      <c r="BL109" s="5">
        <v>4.87</v>
      </c>
      <c r="BM109" s="5">
        <v>0.03</v>
      </c>
      <c r="BN109" s="5">
        <v>0.01</v>
      </c>
      <c r="BO109" s="5">
        <v>0</v>
      </c>
      <c r="BP109" s="5">
        <v>0</v>
      </c>
      <c r="BQ109" s="5">
        <v>0</v>
      </c>
      <c r="BR109" s="5">
        <v>575.05999999999995</v>
      </c>
      <c r="BS109" s="5" t="e">
        <f>$I$109/#REF!*100</f>
        <v>#REF!</v>
      </c>
      <c r="BT109" s="5">
        <v>153.05000000000001</v>
      </c>
      <c r="BV109" s="5">
        <v>0</v>
      </c>
      <c r="BW109" s="5">
        <v>0</v>
      </c>
      <c r="BX109" s="5">
        <v>0</v>
      </c>
      <c r="BY109" s="5">
        <v>0</v>
      </c>
      <c r="BZ109" s="5">
        <v>0</v>
      </c>
      <c r="CA109" s="5">
        <v>0</v>
      </c>
      <c r="CB109" s="5">
        <v>0</v>
      </c>
      <c r="CC109" s="5">
        <v>0</v>
      </c>
      <c r="CD109" s="5">
        <v>0</v>
      </c>
      <c r="CE109" s="5">
        <v>9.76</v>
      </c>
      <c r="CF109" s="5">
        <v>2.83</v>
      </c>
    </row>
    <row r="110" spans="1:84" s="2" customFormat="1" x14ac:dyDescent="0.25">
      <c r="A110" s="4"/>
      <c r="B110" s="57" t="s">
        <v>100</v>
      </c>
      <c r="C110" s="18"/>
      <c r="D110" s="19"/>
      <c r="E110" s="19"/>
      <c r="F110" s="19"/>
      <c r="G110" s="19"/>
      <c r="H110" s="19"/>
      <c r="I110" s="19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</row>
    <row r="111" spans="1:84" s="4" customFormat="1" ht="15" x14ac:dyDescent="0.25">
      <c r="A111" s="4" t="str">
        <f>"-"</f>
        <v>-</v>
      </c>
      <c r="B111" s="20" t="s">
        <v>101</v>
      </c>
      <c r="C111" s="18" t="str">
        <f>"200"</f>
        <v>200</v>
      </c>
      <c r="D111" s="19">
        <v>6</v>
      </c>
      <c r="E111" s="19">
        <v>6</v>
      </c>
      <c r="F111" s="19">
        <v>0.1</v>
      </c>
      <c r="G111" s="19">
        <v>0</v>
      </c>
      <c r="H111" s="19">
        <v>8</v>
      </c>
      <c r="I111" s="19">
        <v>60.4</v>
      </c>
      <c r="J111" s="27">
        <v>0</v>
      </c>
      <c r="K111" s="27">
        <v>0</v>
      </c>
      <c r="L111" s="27">
        <v>0</v>
      </c>
      <c r="M111" s="27">
        <v>0</v>
      </c>
      <c r="N111" s="27">
        <v>8</v>
      </c>
      <c r="O111" s="27">
        <v>0</v>
      </c>
      <c r="P111" s="27">
        <v>0</v>
      </c>
      <c r="Q111" s="27">
        <v>0</v>
      </c>
      <c r="R111" s="27">
        <v>0</v>
      </c>
      <c r="S111" s="27">
        <v>1.7</v>
      </c>
      <c r="T111" s="27">
        <v>1.4</v>
      </c>
      <c r="U111" s="27">
        <v>0</v>
      </c>
      <c r="V111" s="27">
        <v>304</v>
      </c>
      <c r="W111" s="27">
        <v>0.34</v>
      </c>
      <c r="X111" s="27">
        <v>0.2</v>
      </c>
      <c r="Y111" s="27">
        <v>1.4</v>
      </c>
      <c r="Z111" s="34">
        <v>0</v>
      </c>
      <c r="AA111" s="4">
        <v>0</v>
      </c>
      <c r="AB111" s="4">
        <v>0</v>
      </c>
      <c r="AC111" s="4">
        <v>0</v>
      </c>
      <c r="AD111" s="4">
        <v>0</v>
      </c>
      <c r="AE111" s="4">
        <v>0</v>
      </c>
      <c r="AF111" s="4">
        <v>0</v>
      </c>
      <c r="AG111" s="4">
        <v>0</v>
      </c>
      <c r="AH111" s="4">
        <v>0</v>
      </c>
      <c r="AI111" s="4">
        <v>0</v>
      </c>
      <c r="AJ111" s="4">
        <v>0</v>
      </c>
      <c r="AK111" s="4">
        <v>0</v>
      </c>
      <c r="AL111" s="4">
        <v>0</v>
      </c>
      <c r="AM111" s="4">
        <v>0</v>
      </c>
      <c r="AN111" s="4">
        <v>0</v>
      </c>
      <c r="AO111" s="4">
        <v>0</v>
      </c>
      <c r="AP111" s="4">
        <v>0</v>
      </c>
      <c r="AQ111" s="4">
        <v>0</v>
      </c>
      <c r="AR111" s="4">
        <v>0</v>
      </c>
      <c r="AS111" s="4">
        <v>0</v>
      </c>
      <c r="AT111" s="4">
        <v>0</v>
      </c>
      <c r="AU111" s="4">
        <v>0</v>
      </c>
      <c r="AV111" s="4">
        <v>0</v>
      </c>
      <c r="AW111" s="4">
        <v>0</v>
      </c>
      <c r="AX111" s="4">
        <v>0</v>
      </c>
      <c r="AY111" s="4">
        <v>0</v>
      </c>
      <c r="AZ111" s="4">
        <v>0</v>
      </c>
      <c r="BA111" s="4">
        <v>0</v>
      </c>
      <c r="BB111" s="4">
        <v>0</v>
      </c>
      <c r="BC111" s="4">
        <v>0</v>
      </c>
      <c r="BD111" s="4">
        <v>0</v>
      </c>
      <c r="BE111" s="4">
        <v>0</v>
      </c>
      <c r="BF111" s="4">
        <v>0</v>
      </c>
      <c r="BG111" s="4">
        <v>0</v>
      </c>
      <c r="BH111" s="4">
        <v>0</v>
      </c>
      <c r="BI111" s="4">
        <v>0</v>
      </c>
      <c r="BJ111" s="4">
        <v>0</v>
      </c>
      <c r="BK111" s="4">
        <v>0</v>
      </c>
      <c r="BL111" s="4">
        <v>0</v>
      </c>
      <c r="BM111" s="4">
        <v>0</v>
      </c>
      <c r="BN111" s="4">
        <v>0</v>
      </c>
      <c r="BO111" s="4">
        <v>0</v>
      </c>
      <c r="BP111" s="4">
        <v>0</v>
      </c>
      <c r="BQ111" s="4">
        <v>0</v>
      </c>
      <c r="BR111" s="4">
        <v>182.8</v>
      </c>
      <c r="BT111" s="4">
        <v>0</v>
      </c>
      <c r="BV111" s="4">
        <v>0</v>
      </c>
      <c r="BW111" s="4">
        <v>0</v>
      </c>
      <c r="BX111" s="4">
        <v>0</v>
      </c>
      <c r="BY111" s="4">
        <v>0</v>
      </c>
      <c r="BZ111" s="4">
        <v>0</v>
      </c>
      <c r="CA111" s="4">
        <v>0</v>
      </c>
      <c r="CB111" s="4">
        <v>0</v>
      </c>
      <c r="CC111" s="4">
        <v>0</v>
      </c>
      <c r="CD111" s="4">
        <v>0</v>
      </c>
      <c r="CE111" s="4">
        <v>0</v>
      </c>
      <c r="CF111" s="4">
        <v>0</v>
      </c>
    </row>
    <row r="112" spans="1:84" s="5" customFormat="1" ht="14.25" x14ac:dyDescent="0.2">
      <c r="A112" s="6"/>
      <c r="B112" s="21" t="s">
        <v>102</v>
      </c>
      <c r="C112" s="22" t="str">
        <f>C111</f>
        <v>200</v>
      </c>
      <c r="D112" s="23">
        <v>6</v>
      </c>
      <c r="E112" s="23">
        <v>6</v>
      </c>
      <c r="F112" s="23">
        <v>0.1</v>
      </c>
      <c r="G112" s="23">
        <v>0</v>
      </c>
      <c r="H112" s="23">
        <v>8</v>
      </c>
      <c r="I112" s="23">
        <v>60.4</v>
      </c>
      <c r="J112" s="28">
        <v>0</v>
      </c>
      <c r="K112" s="28">
        <v>0</v>
      </c>
      <c r="L112" s="28">
        <v>0</v>
      </c>
      <c r="M112" s="28">
        <v>0</v>
      </c>
      <c r="N112" s="28">
        <v>8</v>
      </c>
      <c r="O112" s="28">
        <v>0</v>
      </c>
      <c r="P112" s="28">
        <v>0</v>
      </c>
      <c r="Q112" s="28">
        <v>0</v>
      </c>
      <c r="R112" s="28">
        <v>0</v>
      </c>
      <c r="S112" s="28">
        <v>1.7</v>
      </c>
      <c r="T112" s="28">
        <v>1.4</v>
      </c>
      <c r="U112" s="28">
        <v>0</v>
      </c>
      <c r="V112" s="28">
        <v>304</v>
      </c>
      <c r="W112" s="28">
        <v>0.34</v>
      </c>
      <c r="X112" s="28">
        <v>0.2</v>
      </c>
      <c r="Y112" s="28">
        <v>1.4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  <c r="AO112" s="5">
        <v>0</v>
      </c>
      <c r="AP112" s="5">
        <v>0</v>
      </c>
      <c r="AQ112" s="5">
        <v>0</v>
      </c>
      <c r="AR112" s="5">
        <v>0</v>
      </c>
      <c r="AS112" s="5">
        <v>0</v>
      </c>
      <c r="AT112" s="5">
        <v>0</v>
      </c>
      <c r="AU112" s="5">
        <v>0</v>
      </c>
      <c r="AV112" s="5">
        <v>0</v>
      </c>
      <c r="AW112" s="5">
        <v>0</v>
      </c>
      <c r="AX112" s="5">
        <v>0</v>
      </c>
      <c r="AY112" s="5">
        <v>0</v>
      </c>
      <c r="AZ112" s="5">
        <v>0</v>
      </c>
      <c r="BA112" s="5">
        <v>0</v>
      </c>
      <c r="BB112" s="5">
        <v>0</v>
      </c>
      <c r="BC112" s="5">
        <v>0</v>
      </c>
      <c r="BD112" s="5">
        <v>0</v>
      </c>
      <c r="BE112" s="5">
        <v>0</v>
      </c>
      <c r="BF112" s="5">
        <v>0</v>
      </c>
      <c r="BG112" s="5">
        <v>0</v>
      </c>
      <c r="BH112" s="5">
        <v>0</v>
      </c>
      <c r="BI112" s="5">
        <v>0</v>
      </c>
      <c r="BJ112" s="5">
        <v>0</v>
      </c>
      <c r="BK112" s="5">
        <v>0</v>
      </c>
      <c r="BL112" s="5">
        <v>0</v>
      </c>
      <c r="BM112" s="5">
        <v>0</v>
      </c>
      <c r="BN112" s="5">
        <v>0</v>
      </c>
      <c r="BO112" s="5">
        <v>0</v>
      </c>
      <c r="BP112" s="5">
        <v>0</v>
      </c>
      <c r="BQ112" s="5">
        <v>0</v>
      </c>
      <c r="BR112" s="5">
        <v>182.8</v>
      </c>
      <c r="BS112" s="5" t="e">
        <f>$I$112/#REF!*100</f>
        <v>#REF!</v>
      </c>
      <c r="BT112" s="5">
        <v>0</v>
      </c>
      <c r="BV112" s="5">
        <v>0</v>
      </c>
      <c r="BW112" s="5">
        <v>0</v>
      </c>
      <c r="BX112" s="5">
        <v>0</v>
      </c>
      <c r="BY112" s="5">
        <v>0</v>
      </c>
      <c r="BZ112" s="5">
        <v>0</v>
      </c>
      <c r="CA112" s="5">
        <v>0</v>
      </c>
      <c r="CB112" s="5">
        <v>0</v>
      </c>
      <c r="CC112" s="5">
        <v>0</v>
      </c>
      <c r="CD112" s="5">
        <v>0</v>
      </c>
      <c r="CE112" s="5">
        <v>0</v>
      </c>
      <c r="CF112" s="5">
        <v>0</v>
      </c>
    </row>
    <row r="113" spans="1:84" s="5" customFormat="1" ht="14.25" x14ac:dyDescent="0.2">
      <c r="A113" s="6"/>
      <c r="B113" s="21" t="s">
        <v>103</v>
      </c>
      <c r="C113" s="22">
        <f>C112+C109+C102+C97+C89+C86</f>
        <v>3070</v>
      </c>
      <c r="D113" s="23">
        <v>121.35</v>
      </c>
      <c r="E113" s="23">
        <v>63</v>
      </c>
      <c r="F113" s="23">
        <v>94.47</v>
      </c>
      <c r="G113" s="23">
        <v>28.16</v>
      </c>
      <c r="H113" s="23">
        <v>413.28</v>
      </c>
      <c r="I113" s="23">
        <v>3097.09</v>
      </c>
      <c r="J113" s="28">
        <v>42.3</v>
      </c>
      <c r="K113" s="28">
        <v>12.98</v>
      </c>
      <c r="L113" s="28">
        <v>14.83</v>
      </c>
      <c r="M113" s="28">
        <v>0</v>
      </c>
      <c r="N113" s="28">
        <v>142.47</v>
      </c>
      <c r="O113" s="28">
        <v>270.81</v>
      </c>
      <c r="P113" s="28">
        <v>41.32</v>
      </c>
      <c r="Q113" s="28">
        <v>0</v>
      </c>
      <c r="R113" s="28">
        <v>0</v>
      </c>
      <c r="S113" s="28">
        <v>9.02</v>
      </c>
      <c r="T113" s="28">
        <v>32.450000000000003</v>
      </c>
      <c r="U113" s="28">
        <v>4110.28</v>
      </c>
      <c r="V113" s="28">
        <v>4839.3</v>
      </c>
      <c r="W113" s="28">
        <v>1.82</v>
      </c>
      <c r="X113" s="28">
        <v>16.760000000000002</v>
      </c>
      <c r="Y113" s="28">
        <v>196.35</v>
      </c>
      <c r="Z113" s="5">
        <v>0.4</v>
      </c>
      <c r="AA113" s="5">
        <v>0</v>
      </c>
      <c r="AB113" s="5">
        <v>0</v>
      </c>
      <c r="AC113" s="5">
        <v>6723.97</v>
      </c>
      <c r="AD113" s="5">
        <v>5182.3900000000003</v>
      </c>
      <c r="AE113" s="5">
        <v>1564.67</v>
      </c>
      <c r="AF113" s="5">
        <v>3375.47</v>
      </c>
      <c r="AG113" s="5">
        <v>1191.3800000000001</v>
      </c>
      <c r="AH113" s="5">
        <v>4308.99</v>
      </c>
      <c r="AI113" s="5">
        <v>4048.44</v>
      </c>
      <c r="AJ113" s="5">
        <v>5197.2299999999996</v>
      </c>
      <c r="AK113" s="5">
        <v>7310.49</v>
      </c>
      <c r="AL113" s="5">
        <v>2286.6</v>
      </c>
      <c r="AM113" s="5">
        <v>3844.77</v>
      </c>
      <c r="AN113" s="5">
        <v>18084.8</v>
      </c>
      <c r="AO113" s="5">
        <v>2250.41</v>
      </c>
      <c r="AP113" s="5">
        <v>5053.45</v>
      </c>
      <c r="AQ113" s="5">
        <v>4003.59</v>
      </c>
      <c r="AR113" s="5">
        <v>2975.08</v>
      </c>
      <c r="AS113" s="5">
        <v>1464.05</v>
      </c>
      <c r="AT113" s="5">
        <v>3.77</v>
      </c>
      <c r="AU113" s="5">
        <v>2.06</v>
      </c>
      <c r="AV113" s="5">
        <v>1.1499999999999999</v>
      </c>
      <c r="AW113" s="5">
        <v>2.42</v>
      </c>
      <c r="AX113" s="5">
        <v>2.66</v>
      </c>
      <c r="AY113" s="5">
        <v>14.74</v>
      </c>
      <c r="AZ113" s="5">
        <v>1.37</v>
      </c>
      <c r="BA113" s="5">
        <v>24.64</v>
      </c>
      <c r="BB113" s="5">
        <v>0.74</v>
      </c>
      <c r="BC113" s="5">
        <v>11.06</v>
      </c>
      <c r="BD113" s="5">
        <v>0.88</v>
      </c>
      <c r="BE113" s="5">
        <v>0.77</v>
      </c>
      <c r="BF113" s="5">
        <v>0</v>
      </c>
      <c r="BG113" s="5">
        <v>0.41</v>
      </c>
      <c r="BH113" s="5">
        <v>2.97</v>
      </c>
      <c r="BI113" s="5">
        <v>29.32</v>
      </c>
      <c r="BJ113" s="5">
        <v>0.19</v>
      </c>
      <c r="BK113" s="5">
        <v>0</v>
      </c>
      <c r="BL113" s="5">
        <v>17.97</v>
      </c>
      <c r="BM113" s="5">
        <v>1.08</v>
      </c>
      <c r="BN113" s="5">
        <v>1.1000000000000001</v>
      </c>
      <c r="BO113" s="5">
        <v>0</v>
      </c>
      <c r="BP113" s="5">
        <v>0</v>
      </c>
      <c r="BQ113" s="5">
        <v>0</v>
      </c>
      <c r="BR113" s="5">
        <v>2100.14</v>
      </c>
      <c r="BT113" s="5">
        <v>858.08</v>
      </c>
      <c r="BV113" s="5">
        <v>0</v>
      </c>
      <c r="BW113" s="5">
        <v>0</v>
      </c>
      <c r="BX113" s="5">
        <v>0</v>
      </c>
      <c r="BY113" s="5">
        <v>0</v>
      </c>
      <c r="BZ113" s="5">
        <v>0</v>
      </c>
      <c r="CA113" s="5">
        <v>0</v>
      </c>
      <c r="CB113" s="5">
        <v>0</v>
      </c>
      <c r="CC113" s="5">
        <v>0</v>
      </c>
      <c r="CD113" s="5">
        <v>0</v>
      </c>
      <c r="CE113" s="5">
        <v>58.76</v>
      </c>
      <c r="CF113" s="5">
        <v>8.3800000000000008</v>
      </c>
    </row>
    <row r="114" spans="1:84" s="2" customFormat="1" ht="15" x14ac:dyDescent="0.25">
      <c r="B114" s="24"/>
      <c r="C114" s="25"/>
      <c r="D114" s="26"/>
      <c r="E114" s="26"/>
      <c r="F114" s="26"/>
      <c r="G114" s="26"/>
      <c r="H114" s="26"/>
      <c r="I114" s="26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35"/>
    </row>
    <row r="115" spans="1:84" s="2" customFormat="1" x14ac:dyDescent="0.25">
      <c r="A115" s="4"/>
      <c r="B115" s="57" t="s">
        <v>132</v>
      </c>
      <c r="C115" s="18"/>
      <c r="D115" s="19"/>
      <c r="E115" s="19"/>
      <c r="F115" s="19"/>
      <c r="G115" s="19"/>
      <c r="H115" s="19"/>
      <c r="I115" s="19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</row>
    <row r="116" spans="1:84" s="2" customFormat="1" x14ac:dyDescent="0.25">
      <c r="A116" s="4"/>
      <c r="B116" s="57" t="s">
        <v>71</v>
      </c>
      <c r="C116" s="18"/>
      <c r="D116" s="19"/>
      <c r="E116" s="19"/>
      <c r="F116" s="19"/>
      <c r="G116" s="19"/>
      <c r="H116" s="19"/>
      <c r="I116" s="19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</row>
    <row r="117" spans="1:84" s="3" customFormat="1" ht="15" x14ac:dyDescent="0.25">
      <c r="A117" s="4" t="str">
        <f>"9/5"</f>
        <v>9/5</v>
      </c>
      <c r="B117" s="20" t="s">
        <v>133</v>
      </c>
      <c r="C117" s="18" t="str">
        <f>"100"</f>
        <v>100</v>
      </c>
      <c r="D117" s="19">
        <v>16.2</v>
      </c>
      <c r="E117" s="19">
        <v>15.26</v>
      </c>
      <c r="F117" s="19">
        <v>9.6</v>
      </c>
      <c r="G117" s="19">
        <v>1.01</v>
      </c>
      <c r="H117" s="19">
        <v>17.100000000000001</v>
      </c>
      <c r="I117" s="19">
        <v>221</v>
      </c>
      <c r="J117" s="27">
        <v>5.28</v>
      </c>
      <c r="K117" s="27">
        <v>0.65</v>
      </c>
      <c r="L117" s="27">
        <v>0</v>
      </c>
      <c r="M117" s="27">
        <v>0</v>
      </c>
      <c r="N117" s="27">
        <v>8.9700000000000006</v>
      </c>
      <c r="O117" s="27">
        <v>4.2300000000000004</v>
      </c>
      <c r="P117" s="27">
        <v>0.22</v>
      </c>
      <c r="Q117" s="27">
        <v>0</v>
      </c>
      <c r="R117" s="27">
        <v>0</v>
      </c>
      <c r="S117" s="27">
        <v>1.1200000000000001</v>
      </c>
      <c r="T117" s="27">
        <v>1.01</v>
      </c>
      <c r="U117" s="27">
        <v>39.64</v>
      </c>
      <c r="V117" s="27">
        <v>107.52</v>
      </c>
      <c r="W117" s="27">
        <v>0.23</v>
      </c>
      <c r="X117" s="27">
        <v>0.41</v>
      </c>
      <c r="Y117" s="27">
        <v>0.22</v>
      </c>
      <c r="Z117" s="33">
        <v>0</v>
      </c>
      <c r="AA117" s="3">
        <v>0</v>
      </c>
      <c r="AB117" s="3">
        <v>0</v>
      </c>
      <c r="AC117" s="3">
        <v>93.19</v>
      </c>
      <c r="AD117" s="3">
        <v>51.92</v>
      </c>
      <c r="AE117" s="3">
        <v>25.8</v>
      </c>
      <c r="AF117" s="3">
        <v>43.75</v>
      </c>
      <c r="AG117" s="3">
        <v>15.08</v>
      </c>
      <c r="AH117" s="3">
        <v>59.24</v>
      </c>
      <c r="AI117" s="3">
        <v>47.98</v>
      </c>
      <c r="AJ117" s="3">
        <v>61.59</v>
      </c>
      <c r="AK117" s="3">
        <v>70.17</v>
      </c>
      <c r="AL117" s="3">
        <v>26.76</v>
      </c>
      <c r="AM117" s="3">
        <v>38.35</v>
      </c>
      <c r="AN117" s="3">
        <v>264.97000000000003</v>
      </c>
      <c r="AO117" s="3">
        <v>0.53</v>
      </c>
      <c r="AP117" s="3">
        <v>79.27</v>
      </c>
      <c r="AQ117" s="3">
        <v>67.989999999999995</v>
      </c>
      <c r="AR117" s="3">
        <v>35.92</v>
      </c>
      <c r="AS117" s="3">
        <v>25.29</v>
      </c>
      <c r="AT117" s="3">
        <v>0</v>
      </c>
      <c r="AU117" s="3">
        <v>0</v>
      </c>
      <c r="AV117" s="3">
        <v>0</v>
      </c>
      <c r="AW117" s="3">
        <v>0</v>
      </c>
      <c r="AX117" s="3">
        <v>0</v>
      </c>
      <c r="AY117" s="3">
        <v>0</v>
      </c>
      <c r="AZ117" s="3">
        <v>0</v>
      </c>
      <c r="BA117" s="3">
        <v>0.06</v>
      </c>
      <c r="BB117" s="3">
        <v>0</v>
      </c>
      <c r="BC117" s="3">
        <v>0.04</v>
      </c>
      <c r="BD117" s="3">
        <v>0</v>
      </c>
      <c r="BE117" s="3">
        <v>0.01</v>
      </c>
      <c r="BF117" s="3">
        <v>0</v>
      </c>
      <c r="BG117" s="3">
        <v>0</v>
      </c>
      <c r="BH117" s="3">
        <v>0</v>
      </c>
      <c r="BI117" s="3">
        <v>0.23</v>
      </c>
      <c r="BJ117" s="3">
        <v>0</v>
      </c>
      <c r="BK117" s="3">
        <v>0</v>
      </c>
      <c r="BL117" s="3">
        <v>0.56000000000000005</v>
      </c>
      <c r="BM117" s="3">
        <v>0</v>
      </c>
      <c r="BN117" s="3">
        <v>0</v>
      </c>
      <c r="BO117" s="3">
        <v>0</v>
      </c>
      <c r="BP117" s="3">
        <v>0</v>
      </c>
      <c r="BQ117" s="3">
        <v>0</v>
      </c>
      <c r="BR117" s="3">
        <v>77.709999999999994</v>
      </c>
      <c r="BT117" s="3">
        <v>60.73</v>
      </c>
      <c r="BV117" s="3">
        <v>0</v>
      </c>
      <c r="BW117" s="3">
        <v>0</v>
      </c>
      <c r="BX117" s="3">
        <v>0</v>
      </c>
      <c r="BY117" s="3">
        <v>0</v>
      </c>
      <c r="BZ117" s="3">
        <v>0</v>
      </c>
      <c r="CA117" s="3">
        <v>0</v>
      </c>
      <c r="CB117" s="3">
        <v>0</v>
      </c>
      <c r="CC117" s="3">
        <v>0</v>
      </c>
      <c r="CD117" s="3">
        <v>0</v>
      </c>
      <c r="CE117" s="3">
        <v>6.5</v>
      </c>
      <c r="CF117" s="3">
        <v>0</v>
      </c>
    </row>
    <row r="118" spans="1:84" s="3" customFormat="1" ht="15" x14ac:dyDescent="0.25">
      <c r="A118" s="4" t="str">
        <f>"4/4"</f>
        <v>4/4</v>
      </c>
      <c r="B118" s="20" t="s">
        <v>134</v>
      </c>
      <c r="C118" s="18" t="str">
        <f>"200"</f>
        <v>200</v>
      </c>
      <c r="D118" s="19">
        <v>4.45</v>
      </c>
      <c r="E118" s="19">
        <v>3.34</v>
      </c>
      <c r="F118" s="19">
        <v>5.94</v>
      </c>
      <c r="G118" s="19">
        <v>0.2</v>
      </c>
      <c r="H118" s="19">
        <v>21.95</v>
      </c>
      <c r="I118" s="19">
        <v>160.087256</v>
      </c>
      <c r="J118" s="27">
        <v>4.22</v>
      </c>
      <c r="K118" s="27">
        <v>0.09</v>
      </c>
      <c r="L118" s="27">
        <v>0</v>
      </c>
      <c r="M118" s="27">
        <v>0</v>
      </c>
      <c r="N118" s="27">
        <v>8.68</v>
      </c>
      <c r="O118" s="27">
        <v>13.27</v>
      </c>
      <c r="P118" s="27">
        <v>0.55000000000000004</v>
      </c>
      <c r="Q118" s="27">
        <v>0</v>
      </c>
      <c r="R118" s="27">
        <v>0</v>
      </c>
      <c r="S118" s="27">
        <v>0.11</v>
      </c>
      <c r="T118" s="27">
        <v>1.8</v>
      </c>
      <c r="U118" s="27">
        <v>369.72</v>
      </c>
      <c r="V118" s="27">
        <v>165.29</v>
      </c>
      <c r="W118" s="27">
        <v>0.15</v>
      </c>
      <c r="X118" s="27">
        <v>0.35</v>
      </c>
      <c r="Y118" s="27">
        <v>0.59</v>
      </c>
      <c r="Z118" s="33">
        <v>0</v>
      </c>
      <c r="AA118" s="3">
        <v>0</v>
      </c>
      <c r="AB118" s="3">
        <v>0</v>
      </c>
      <c r="AC118" s="3">
        <v>119.52</v>
      </c>
      <c r="AD118" s="3">
        <v>50.68</v>
      </c>
      <c r="AE118" s="3">
        <v>30.73</v>
      </c>
      <c r="AF118" s="3">
        <v>46.95</v>
      </c>
      <c r="AG118" s="3">
        <v>20.43</v>
      </c>
      <c r="AH118" s="3">
        <v>71.19</v>
      </c>
      <c r="AI118" s="3">
        <v>74.77</v>
      </c>
      <c r="AJ118" s="3">
        <v>96.92</v>
      </c>
      <c r="AK118" s="3">
        <v>104.1</v>
      </c>
      <c r="AL118" s="3">
        <v>33.31</v>
      </c>
      <c r="AM118" s="3">
        <v>61.15</v>
      </c>
      <c r="AN118" s="3">
        <v>231.18</v>
      </c>
      <c r="AO118" s="3">
        <v>1.28</v>
      </c>
      <c r="AP118" s="3">
        <v>63.92</v>
      </c>
      <c r="AQ118" s="3">
        <v>64.16</v>
      </c>
      <c r="AR118" s="3">
        <v>56.14</v>
      </c>
      <c r="AS118" s="3">
        <v>26.16</v>
      </c>
      <c r="AT118" s="3">
        <v>0.1</v>
      </c>
      <c r="AU118" s="3">
        <v>0.05</v>
      </c>
      <c r="AV118" s="3">
        <v>0.03</v>
      </c>
      <c r="AW118" s="3">
        <v>0.06</v>
      </c>
      <c r="AX118" s="3">
        <v>7.0000000000000007E-2</v>
      </c>
      <c r="AY118" s="3">
        <v>0.31</v>
      </c>
      <c r="AZ118" s="3">
        <v>0</v>
      </c>
      <c r="BA118" s="3">
        <v>0.85</v>
      </c>
      <c r="BB118" s="3">
        <v>0</v>
      </c>
      <c r="BC118" s="3">
        <v>0.27</v>
      </c>
      <c r="BD118" s="3">
        <v>0</v>
      </c>
      <c r="BE118" s="3">
        <v>0</v>
      </c>
      <c r="BF118" s="3">
        <v>0</v>
      </c>
      <c r="BG118" s="3">
        <v>0.06</v>
      </c>
      <c r="BH118" s="3">
        <v>0.09</v>
      </c>
      <c r="BI118" s="3">
        <v>0.74</v>
      </c>
      <c r="BJ118" s="3">
        <v>0</v>
      </c>
      <c r="BK118" s="3">
        <v>0</v>
      </c>
      <c r="BL118" s="3">
        <v>0.08</v>
      </c>
      <c r="BM118" s="3">
        <v>0</v>
      </c>
      <c r="BN118" s="3">
        <v>0</v>
      </c>
      <c r="BO118" s="3">
        <v>0</v>
      </c>
      <c r="BP118" s="3">
        <v>0</v>
      </c>
      <c r="BQ118" s="3">
        <v>0</v>
      </c>
      <c r="BR118" s="3">
        <v>184.58</v>
      </c>
      <c r="BT118" s="3">
        <v>26.4</v>
      </c>
      <c r="BV118" s="3">
        <v>0</v>
      </c>
      <c r="BW118" s="3">
        <v>0</v>
      </c>
      <c r="BX118" s="3">
        <v>0</v>
      </c>
      <c r="BY118" s="3">
        <v>0</v>
      </c>
      <c r="BZ118" s="3">
        <v>0</v>
      </c>
      <c r="CA118" s="3">
        <v>0</v>
      </c>
      <c r="CB118" s="3">
        <v>0</v>
      </c>
      <c r="CC118" s="3">
        <v>0</v>
      </c>
      <c r="CD118" s="3">
        <v>0</v>
      </c>
      <c r="CE118" s="3">
        <v>4</v>
      </c>
      <c r="CF118" s="3">
        <v>0.8</v>
      </c>
    </row>
    <row r="119" spans="1:84" s="3" customFormat="1" ht="15" x14ac:dyDescent="0.25">
      <c r="A119" s="4" t="str">
        <f>""</f>
        <v/>
      </c>
      <c r="B119" s="20" t="s">
        <v>73</v>
      </c>
      <c r="C119" s="18" t="str">
        <f>"10"</f>
        <v>10</v>
      </c>
      <c r="D119" s="19">
        <v>0.08</v>
      </c>
      <c r="E119" s="19">
        <v>0.08</v>
      </c>
      <c r="F119" s="19">
        <v>7.25</v>
      </c>
      <c r="G119" s="19">
        <v>0</v>
      </c>
      <c r="H119" s="19">
        <v>0.13</v>
      </c>
      <c r="I119" s="19">
        <v>66.063999999999993</v>
      </c>
      <c r="J119" s="27">
        <v>4.71</v>
      </c>
      <c r="K119" s="27">
        <v>0.22</v>
      </c>
      <c r="L119" s="27">
        <v>0</v>
      </c>
      <c r="M119" s="27">
        <v>0</v>
      </c>
      <c r="N119" s="27">
        <v>0.13</v>
      </c>
      <c r="O119" s="27">
        <v>0</v>
      </c>
      <c r="P119" s="27">
        <v>0</v>
      </c>
      <c r="Q119" s="27">
        <v>0</v>
      </c>
      <c r="R119" s="27">
        <v>0</v>
      </c>
      <c r="S119" s="27">
        <v>0</v>
      </c>
      <c r="T119" s="27">
        <v>0.14000000000000001</v>
      </c>
      <c r="U119" s="27">
        <v>1.5</v>
      </c>
      <c r="V119" s="27">
        <v>3</v>
      </c>
      <c r="W119" s="27">
        <v>0.01</v>
      </c>
      <c r="X119" s="27">
        <v>0.01</v>
      </c>
      <c r="Y119" s="27">
        <v>0</v>
      </c>
      <c r="Z119" s="33">
        <v>0</v>
      </c>
      <c r="AA119" s="3">
        <v>0</v>
      </c>
      <c r="AB119" s="3">
        <v>0</v>
      </c>
      <c r="AC119" s="3">
        <v>7.6</v>
      </c>
      <c r="AD119" s="3">
        <v>4.5</v>
      </c>
      <c r="AE119" s="3">
        <v>1.7</v>
      </c>
      <c r="AF119" s="3">
        <v>4.7</v>
      </c>
      <c r="AG119" s="3">
        <v>4.3</v>
      </c>
      <c r="AH119" s="3">
        <v>4.2</v>
      </c>
      <c r="AI119" s="3">
        <v>3.6</v>
      </c>
      <c r="AJ119" s="3">
        <v>2.6</v>
      </c>
      <c r="AK119" s="3">
        <v>5.7</v>
      </c>
      <c r="AL119" s="3">
        <v>3.5</v>
      </c>
      <c r="AM119" s="3">
        <v>2.4</v>
      </c>
      <c r="AN119" s="3">
        <v>14.2</v>
      </c>
      <c r="AO119" s="3">
        <v>0</v>
      </c>
      <c r="AP119" s="3">
        <v>4.8</v>
      </c>
      <c r="AQ119" s="3">
        <v>5.4</v>
      </c>
      <c r="AR119" s="3">
        <v>4.2</v>
      </c>
      <c r="AS119" s="3">
        <v>1</v>
      </c>
      <c r="AT119" s="3">
        <v>0.27</v>
      </c>
      <c r="AU119" s="3">
        <v>0.12</v>
      </c>
      <c r="AV119" s="3">
        <v>7.0000000000000007E-2</v>
      </c>
      <c r="AW119" s="3">
        <v>0.15</v>
      </c>
      <c r="AX119" s="3">
        <v>0.17</v>
      </c>
      <c r="AY119" s="3">
        <v>0.79</v>
      </c>
      <c r="AZ119" s="3">
        <v>0</v>
      </c>
      <c r="BA119" s="3">
        <v>2.21</v>
      </c>
      <c r="BB119" s="3">
        <v>0</v>
      </c>
      <c r="BC119" s="3">
        <v>0.68</v>
      </c>
      <c r="BD119" s="3">
        <v>0</v>
      </c>
      <c r="BE119" s="3">
        <v>0</v>
      </c>
      <c r="BF119" s="3">
        <v>0</v>
      </c>
      <c r="BG119" s="3">
        <v>0.15</v>
      </c>
      <c r="BH119" s="3">
        <v>0.23</v>
      </c>
      <c r="BI119" s="3">
        <v>1.8</v>
      </c>
      <c r="BJ119" s="3">
        <v>0</v>
      </c>
      <c r="BK119" s="3">
        <v>0</v>
      </c>
      <c r="BL119" s="3">
        <v>0.09</v>
      </c>
      <c r="BM119" s="3">
        <v>0.01</v>
      </c>
      <c r="BN119" s="3">
        <v>0</v>
      </c>
      <c r="BO119" s="3">
        <v>0</v>
      </c>
      <c r="BP119" s="3">
        <v>0</v>
      </c>
      <c r="BQ119" s="3">
        <v>0</v>
      </c>
      <c r="BR119" s="3">
        <v>2.5</v>
      </c>
      <c r="BT119" s="3">
        <v>45</v>
      </c>
      <c r="BV119" s="3">
        <v>0</v>
      </c>
      <c r="BW119" s="3">
        <v>0</v>
      </c>
      <c r="BX119" s="3">
        <v>0</v>
      </c>
      <c r="BY119" s="3">
        <v>0</v>
      </c>
      <c r="BZ119" s="3">
        <v>0</v>
      </c>
      <c r="CA119" s="3">
        <v>0</v>
      </c>
      <c r="CB119" s="3">
        <v>0</v>
      </c>
      <c r="CC119" s="3">
        <v>0</v>
      </c>
      <c r="CD119" s="3">
        <v>0</v>
      </c>
      <c r="CE119" s="3">
        <v>0</v>
      </c>
      <c r="CF119" s="3">
        <v>0</v>
      </c>
    </row>
    <row r="120" spans="1:84" s="3" customFormat="1" ht="15" x14ac:dyDescent="0.25">
      <c r="A120" s="4" t="str">
        <f>"10/13"</f>
        <v>10/13</v>
      </c>
      <c r="B120" s="20" t="s">
        <v>74</v>
      </c>
      <c r="C120" s="18" t="str">
        <f>"20"</f>
        <v>20</v>
      </c>
      <c r="D120" s="19">
        <v>5.26</v>
      </c>
      <c r="E120" s="19">
        <v>5.26</v>
      </c>
      <c r="F120" s="19">
        <v>5.32</v>
      </c>
      <c r="G120" s="19">
        <v>0</v>
      </c>
      <c r="H120" s="19">
        <v>0</v>
      </c>
      <c r="I120" s="19">
        <v>70.12</v>
      </c>
      <c r="J120" s="27">
        <v>3.06</v>
      </c>
      <c r="K120" s="27">
        <v>0</v>
      </c>
      <c r="L120" s="27">
        <v>3.06</v>
      </c>
      <c r="M120" s="27">
        <v>0</v>
      </c>
      <c r="N120" s="27">
        <v>0</v>
      </c>
      <c r="O120" s="27">
        <v>0</v>
      </c>
      <c r="P120" s="27">
        <v>0</v>
      </c>
      <c r="Q120" s="27">
        <v>0</v>
      </c>
      <c r="R120" s="27">
        <v>0</v>
      </c>
      <c r="S120" s="27">
        <v>0.4</v>
      </c>
      <c r="T120" s="27">
        <v>0.86</v>
      </c>
      <c r="U120" s="27">
        <v>0</v>
      </c>
      <c r="V120" s="27">
        <v>20</v>
      </c>
      <c r="W120" s="27">
        <v>0.08</v>
      </c>
      <c r="X120" s="27">
        <v>0.04</v>
      </c>
      <c r="Y120" s="27">
        <v>0.14000000000000001</v>
      </c>
      <c r="Z120" s="33">
        <v>0</v>
      </c>
      <c r="AA120" s="3">
        <v>0</v>
      </c>
      <c r="AB120" s="3">
        <v>0</v>
      </c>
      <c r="AC120" s="3">
        <v>460</v>
      </c>
      <c r="AD120" s="3">
        <v>316</v>
      </c>
      <c r="AE120" s="3">
        <v>112</v>
      </c>
      <c r="AF120" s="3">
        <v>190</v>
      </c>
      <c r="AG120" s="3">
        <v>140</v>
      </c>
      <c r="AH120" s="3">
        <v>268</v>
      </c>
      <c r="AI120" s="3">
        <v>152</v>
      </c>
      <c r="AJ120" s="3">
        <v>174</v>
      </c>
      <c r="AK120" s="3">
        <v>312</v>
      </c>
      <c r="AL120" s="3">
        <v>140</v>
      </c>
      <c r="AM120" s="3">
        <v>102</v>
      </c>
      <c r="AN120" s="3">
        <v>1034</v>
      </c>
      <c r="AO120" s="3">
        <v>0</v>
      </c>
      <c r="AP120" s="3">
        <v>546</v>
      </c>
      <c r="AQ120" s="3">
        <v>258</v>
      </c>
      <c r="AR120" s="3">
        <v>278</v>
      </c>
      <c r="AS120" s="3">
        <v>43</v>
      </c>
      <c r="AT120" s="3">
        <v>0</v>
      </c>
      <c r="AU120" s="3">
        <v>0.02</v>
      </c>
      <c r="AV120" s="3">
        <v>0.08</v>
      </c>
      <c r="AW120" s="3">
        <v>0.22</v>
      </c>
      <c r="AX120" s="3">
        <v>0.26</v>
      </c>
      <c r="AY120" s="3">
        <v>0.67</v>
      </c>
      <c r="AZ120" s="3">
        <v>0.08</v>
      </c>
      <c r="BA120" s="3">
        <v>1.39</v>
      </c>
      <c r="BB120" s="3">
        <v>0.02</v>
      </c>
      <c r="BC120" s="3">
        <v>0.31</v>
      </c>
      <c r="BD120" s="3">
        <v>0.02</v>
      </c>
      <c r="BE120" s="3">
        <v>0</v>
      </c>
      <c r="BF120" s="3">
        <v>0</v>
      </c>
      <c r="BG120" s="3">
        <v>0</v>
      </c>
      <c r="BH120" s="3">
        <v>0.14000000000000001</v>
      </c>
      <c r="BI120" s="3">
        <v>1.04</v>
      </c>
      <c r="BJ120" s="3">
        <v>0</v>
      </c>
      <c r="BK120" s="3">
        <v>0</v>
      </c>
      <c r="BL120" s="3">
        <v>0.14000000000000001</v>
      </c>
      <c r="BM120" s="3">
        <v>0</v>
      </c>
      <c r="BN120" s="3">
        <v>0</v>
      </c>
      <c r="BO120" s="3">
        <v>0</v>
      </c>
      <c r="BP120" s="3">
        <v>0</v>
      </c>
      <c r="BQ120" s="3">
        <v>0</v>
      </c>
      <c r="BR120" s="3">
        <v>8.16</v>
      </c>
      <c r="BT120" s="3">
        <v>47.67</v>
      </c>
      <c r="BV120" s="3">
        <v>0</v>
      </c>
      <c r="BW120" s="3">
        <v>0</v>
      </c>
      <c r="BX120" s="3">
        <v>0</v>
      </c>
      <c r="BY120" s="3">
        <v>0</v>
      </c>
      <c r="BZ120" s="3">
        <v>0</v>
      </c>
      <c r="CA120" s="3">
        <v>0</v>
      </c>
      <c r="CB120" s="3">
        <v>0</v>
      </c>
      <c r="CC120" s="3">
        <v>0</v>
      </c>
      <c r="CD120" s="3">
        <v>0</v>
      </c>
      <c r="CE120" s="3">
        <v>0</v>
      </c>
      <c r="CF120" s="3">
        <v>0</v>
      </c>
    </row>
    <row r="121" spans="1:84" s="3" customFormat="1" ht="15" x14ac:dyDescent="0.25">
      <c r="A121" s="4" t="str">
        <f>"-"</f>
        <v>-</v>
      </c>
      <c r="B121" s="20" t="s">
        <v>76</v>
      </c>
      <c r="C121" s="18" t="str">
        <f>"100"</f>
        <v>100</v>
      </c>
      <c r="D121" s="19">
        <v>6.61</v>
      </c>
      <c r="E121" s="19">
        <v>0</v>
      </c>
      <c r="F121" s="19">
        <v>0.66</v>
      </c>
      <c r="G121" s="19">
        <v>0.66</v>
      </c>
      <c r="H121" s="19">
        <v>46.7</v>
      </c>
      <c r="I121" s="19">
        <v>224.80099999999999</v>
      </c>
      <c r="J121" s="27">
        <v>0.2</v>
      </c>
      <c r="K121" s="27">
        <v>0</v>
      </c>
      <c r="L121" s="27">
        <v>0</v>
      </c>
      <c r="M121" s="27">
        <v>0</v>
      </c>
      <c r="N121" s="27">
        <v>1.1000000000000001</v>
      </c>
      <c r="O121" s="27">
        <v>45.6</v>
      </c>
      <c r="P121" s="27">
        <v>0.2</v>
      </c>
      <c r="Q121" s="27">
        <v>0</v>
      </c>
      <c r="R121" s="27">
        <v>0</v>
      </c>
      <c r="S121" s="27">
        <v>0.3</v>
      </c>
      <c r="T121" s="27">
        <v>1.8</v>
      </c>
      <c r="U121" s="27">
        <v>245.7</v>
      </c>
      <c r="V121" s="27">
        <v>82.46</v>
      </c>
      <c r="W121" s="27">
        <v>0.05</v>
      </c>
      <c r="X121" s="27">
        <v>1.36</v>
      </c>
      <c r="Y121" s="27">
        <v>0</v>
      </c>
      <c r="Z121" s="33">
        <v>0</v>
      </c>
      <c r="AA121" s="3">
        <v>0</v>
      </c>
      <c r="AB121" s="3">
        <v>0</v>
      </c>
      <c r="AC121" s="3">
        <v>508.95</v>
      </c>
      <c r="AD121" s="3">
        <v>168.78</v>
      </c>
      <c r="AE121" s="3">
        <v>100.05</v>
      </c>
      <c r="AF121" s="3">
        <v>200.1</v>
      </c>
      <c r="AG121" s="3">
        <v>75.69</v>
      </c>
      <c r="AH121" s="3">
        <v>361.92</v>
      </c>
      <c r="AI121" s="3">
        <v>224.46</v>
      </c>
      <c r="AJ121" s="3">
        <v>313.2</v>
      </c>
      <c r="AK121" s="3">
        <v>258.39</v>
      </c>
      <c r="AL121" s="3">
        <v>135.72</v>
      </c>
      <c r="AM121" s="3">
        <v>240.12</v>
      </c>
      <c r="AN121" s="3">
        <v>2007.96</v>
      </c>
      <c r="AO121" s="3">
        <v>234.9</v>
      </c>
      <c r="AP121" s="3">
        <v>654.24</v>
      </c>
      <c r="AQ121" s="3">
        <v>284.49</v>
      </c>
      <c r="AR121" s="3">
        <v>188.79</v>
      </c>
      <c r="AS121" s="3">
        <v>149.63999999999999</v>
      </c>
      <c r="AT121" s="3">
        <v>0</v>
      </c>
      <c r="AU121" s="3">
        <v>0</v>
      </c>
      <c r="AV121" s="3">
        <v>0</v>
      </c>
      <c r="AW121" s="3">
        <v>0</v>
      </c>
      <c r="AX121" s="3">
        <v>0</v>
      </c>
      <c r="AY121" s="3">
        <v>0</v>
      </c>
      <c r="AZ121" s="3">
        <v>0.14000000000000001</v>
      </c>
      <c r="BA121" s="3">
        <v>0.08</v>
      </c>
      <c r="BB121" s="3">
        <v>7.0000000000000007E-2</v>
      </c>
      <c r="BC121" s="3">
        <v>0.01</v>
      </c>
      <c r="BD121" s="3">
        <v>0</v>
      </c>
      <c r="BE121" s="3">
        <v>0</v>
      </c>
      <c r="BF121" s="3">
        <v>0</v>
      </c>
      <c r="BG121" s="3">
        <v>0</v>
      </c>
      <c r="BH121" s="3">
        <v>0.01</v>
      </c>
      <c r="BI121" s="3">
        <v>7.0000000000000007E-2</v>
      </c>
      <c r="BJ121" s="3">
        <v>0</v>
      </c>
      <c r="BK121" s="3">
        <v>0</v>
      </c>
      <c r="BL121" s="3">
        <v>0.28000000000000003</v>
      </c>
      <c r="BM121" s="3">
        <v>0.01</v>
      </c>
      <c r="BN121" s="3">
        <v>0</v>
      </c>
      <c r="BO121" s="3">
        <v>0</v>
      </c>
      <c r="BP121" s="3">
        <v>0</v>
      </c>
      <c r="BQ121" s="3">
        <v>0</v>
      </c>
      <c r="BR121" s="3">
        <v>39.1</v>
      </c>
      <c r="BT121" s="3">
        <v>0</v>
      </c>
      <c r="BV121" s="3">
        <v>0</v>
      </c>
      <c r="BW121" s="3">
        <v>0</v>
      </c>
      <c r="BX121" s="3">
        <v>0</v>
      </c>
      <c r="BY121" s="3">
        <v>0</v>
      </c>
      <c r="BZ121" s="3">
        <v>0</v>
      </c>
      <c r="CA121" s="3">
        <v>0</v>
      </c>
      <c r="CB121" s="3">
        <v>0</v>
      </c>
      <c r="CC121" s="3">
        <v>0</v>
      </c>
      <c r="CD121" s="3">
        <v>0</v>
      </c>
      <c r="CE121" s="3">
        <v>0</v>
      </c>
      <c r="CF121" s="3">
        <v>0</v>
      </c>
    </row>
    <row r="122" spans="1:84" s="4" customFormat="1" ht="15" x14ac:dyDescent="0.25">
      <c r="A122" s="4" t="str">
        <f>"18/10"</f>
        <v>18/10</v>
      </c>
      <c r="B122" s="20" t="s">
        <v>108</v>
      </c>
      <c r="C122" s="18" t="str">
        <f>"200"</f>
        <v>200</v>
      </c>
      <c r="D122" s="19">
        <v>3.64</v>
      </c>
      <c r="E122" s="19">
        <v>2.9</v>
      </c>
      <c r="F122" s="19">
        <v>3.34</v>
      </c>
      <c r="G122" s="19">
        <v>0.6</v>
      </c>
      <c r="H122" s="19">
        <v>22.81</v>
      </c>
      <c r="I122" s="19">
        <v>134.767248</v>
      </c>
      <c r="J122" s="27">
        <v>2.36</v>
      </c>
      <c r="K122" s="27">
        <v>0</v>
      </c>
      <c r="L122" s="27">
        <v>2.36</v>
      </c>
      <c r="M122" s="27">
        <v>0</v>
      </c>
      <c r="N122" s="27">
        <v>22.51</v>
      </c>
      <c r="O122" s="27">
        <v>0.3</v>
      </c>
      <c r="P122" s="27">
        <v>1.28</v>
      </c>
      <c r="Q122" s="27">
        <v>0</v>
      </c>
      <c r="R122" s="27">
        <v>0</v>
      </c>
      <c r="S122" s="27">
        <v>0.26</v>
      </c>
      <c r="T122" s="27">
        <v>0.97</v>
      </c>
      <c r="U122" s="27">
        <v>50.2</v>
      </c>
      <c r="V122" s="27">
        <v>182.12</v>
      </c>
      <c r="W122" s="27">
        <v>0.13</v>
      </c>
      <c r="X122" s="27">
        <v>0.14000000000000001</v>
      </c>
      <c r="Y122" s="27">
        <v>0.52</v>
      </c>
      <c r="Z122" s="34">
        <v>0</v>
      </c>
      <c r="AA122" s="4">
        <v>0</v>
      </c>
      <c r="AB122" s="4">
        <v>0</v>
      </c>
      <c r="AC122" s="4">
        <v>1201.32</v>
      </c>
      <c r="AD122" s="4">
        <v>444.62</v>
      </c>
      <c r="AE122" s="4">
        <v>446.5</v>
      </c>
      <c r="AF122" s="4">
        <v>449.32</v>
      </c>
      <c r="AG122" s="4">
        <v>124.08</v>
      </c>
      <c r="AH122" s="4">
        <v>934.36</v>
      </c>
      <c r="AI122" s="4">
        <v>695.6</v>
      </c>
      <c r="AJ122" s="4">
        <v>2063.3000000000002</v>
      </c>
      <c r="AK122" s="4">
        <v>1848.04</v>
      </c>
      <c r="AL122" s="4">
        <v>453.08</v>
      </c>
      <c r="AM122" s="4">
        <v>1010.5</v>
      </c>
      <c r="AN122" s="4">
        <v>3902.88</v>
      </c>
      <c r="AO122" s="4">
        <v>0</v>
      </c>
      <c r="AP122" s="4">
        <v>865.74</v>
      </c>
      <c r="AQ122" s="4">
        <v>713.46</v>
      </c>
      <c r="AR122" s="4">
        <v>517.94000000000005</v>
      </c>
      <c r="AS122" s="4">
        <v>203.98</v>
      </c>
      <c r="AT122" s="4">
        <v>0.89</v>
      </c>
      <c r="AU122" s="4">
        <v>1.38</v>
      </c>
      <c r="AV122" s="4">
        <v>1.06</v>
      </c>
      <c r="AW122" s="4">
        <v>2.6</v>
      </c>
      <c r="AX122" s="4">
        <v>0</v>
      </c>
      <c r="AY122" s="4">
        <v>0.26</v>
      </c>
      <c r="AZ122" s="4">
        <v>0</v>
      </c>
      <c r="BA122" s="4">
        <v>3.17</v>
      </c>
      <c r="BB122" s="4">
        <v>0</v>
      </c>
      <c r="BC122" s="4">
        <v>0.97</v>
      </c>
      <c r="BD122" s="4">
        <v>0.81</v>
      </c>
      <c r="BE122" s="4">
        <v>0.62</v>
      </c>
      <c r="BF122" s="4">
        <v>0</v>
      </c>
      <c r="BG122" s="4">
        <v>0</v>
      </c>
      <c r="BH122" s="4">
        <v>0.26</v>
      </c>
      <c r="BI122" s="4">
        <v>32.03</v>
      </c>
      <c r="BJ122" s="4">
        <v>0</v>
      </c>
      <c r="BK122" s="4">
        <v>0</v>
      </c>
      <c r="BL122" s="4">
        <v>12.5</v>
      </c>
      <c r="BM122" s="4">
        <v>0.26</v>
      </c>
      <c r="BN122" s="4">
        <v>0.08</v>
      </c>
      <c r="BO122" s="4">
        <v>0</v>
      </c>
      <c r="BP122" s="4">
        <v>0</v>
      </c>
      <c r="BQ122" s="4">
        <v>0</v>
      </c>
      <c r="BR122" s="4">
        <v>198.62</v>
      </c>
      <c r="BT122" s="4">
        <v>13.44</v>
      </c>
      <c r="BV122" s="4">
        <v>0</v>
      </c>
      <c r="BW122" s="4">
        <v>0</v>
      </c>
      <c r="BX122" s="4">
        <v>0</v>
      </c>
      <c r="BY122" s="4">
        <v>0</v>
      </c>
      <c r="BZ122" s="4">
        <v>0</v>
      </c>
      <c r="CA122" s="4">
        <v>0</v>
      </c>
      <c r="CB122" s="4">
        <v>0</v>
      </c>
      <c r="CC122" s="4">
        <v>0</v>
      </c>
      <c r="CD122" s="4">
        <v>0</v>
      </c>
      <c r="CE122" s="4">
        <v>20</v>
      </c>
      <c r="CF122" s="4">
        <v>0</v>
      </c>
    </row>
    <row r="123" spans="1:84" s="5" customFormat="1" ht="14.25" x14ac:dyDescent="0.2">
      <c r="A123" s="6"/>
      <c r="B123" s="21" t="s">
        <v>78</v>
      </c>
      <c r="C123" s="22">
        <f>C122+C120+C121+C119+C118+C117</f>
        <v>630</v>
      </c>
      <c r="D123" s="23">
        <v>36.94</v>
      </c>
      <c r="E123" s="23">
        <v>27.84</v>
      </c>
      <c r="F123" s="23">
        <v>32.11</v>
      </c>
      <c r="G123" s="23">
        <v>2.4700000000000002</v>
      </c>
      <c r="H123" s="23">
        <v>104.8</v>
      </c>
      <c r="I123" s="23">
        <v>865.07</v>
      </c>
      <c r="J123" s="28">
        <v>19.829999999999998</v>
      </c>
      <c r="K123" s="28">
        <v>0.96</v>
      </c>
      <c r="L123" s="28">
        <v>5.42</v>
      </c>
      <c r="M123" s="28">
        <v>0</v>
      </c>
      <c r="N123" s="28">
        <v>41.4</v>
      </c>
      <c r="O123" s="28">
        <v>63.4</v>
      </c>
      <c r="P123" s="28">
        <v>2.25</v>
      </c>
      <c r="Q123" s="28">
        <v>0</v>
      </c>
      <c r="R123" s="28">
        <v>0</v>
      </c>
      <c r="S123" s="28">
        <v>2.19</v>
      </c>
      <c r="T123" s="28">
        <v>6.58</v>
      </c>
      <c r="U123" s="28">
        <v>706.76</v>
      </c>
      <c r="V123" s="28">
        <v>560.4</v>
      </c>
      <c r="W123" s="28">
        <v>0.64</v>
      </c>
      <c r="X123" s="28">
        <v>2.31</v>
      </c>
      <c r="Y123" s="28">
        <v>1.49</v>
      </c>
      <c r="Z123" s="5">
        <v>0</v>
      </c>
      <c r="AA123" s="5">
        <v>0</v>
      </c>
      <c r="AB123" s="5">
        <v>0</v>
      </c>
      <c r="AC123" s="5">
        <v>2390.58</v>
      </c>
      <c r="AD123" s="5">
        <v>1036.5</v>
      </c>
      <c r="AE123" s="5">
        <v>716.78</v>
      </c>
      <c r="AF123" s="5">
        <v>934.82</v>
      </c>
      <c r="AG123" s="5">
        <v>379.58</v>
      </c>
      <c r="AH123" s="5">
        <v>1698.91</v>
      </c>
      <c r="AI123" s="5">
        <v>1198.4100000000001</v>
      </c>
      <c r="AJ123" s="5">
        <v>2711.61</v>
      </c>
      <c r="AK123" s="5">
        <v>2598.4</v>
      </c>
      <c r="AL123" s="5">
        <v>792.38</v>
      </c>
      <c r="AM123" s="5">
        <v>1454.51</v>
      </c>
      <c r="AN123" s="5">
        <v>7455.19</v>
      </c>
      <c r="AO123" s="5">
        <v>236.71</v>
      </c>
      <c r="AP123" s="5">
        <v>2213.9699999999998</v>
      </c>
      <c r="AQ123" s="5">
        <v>1393.5</v>
      </c>
      <c r="AR123" s="5">
        <v>1080.99</v>
      </c>
      <c r="AS123" s="5">
        <v>449.07</v>
      </c>
      <c r="AT123" s="5">
        <v>1.26</v>
      </c>
      <c r="AU123" s="5">
        <v>1.57</v>
      </c>
      <c r="AV123" s="5">
        <v>1.23</v>
      </c>
      <c r="AW123" s="5">
        <v>3.02</v>
      </c>
      <c r="AX123" s="5">
        <v>0.49</v>
      </c>
      <c r="AY123" s="5">
        <v>2.04</v>
      </c>
      <c r="AZ123" s="5">
        <v>0.22</v>
      </c>
      <c r="BA123" s="5">
        <v>7.76</v>
      </c>
      <c r="BB123" s="5">
        <v>0.09</v>
      </c>
      <c r="BC123" s="5">
        <v>2.2799999999999998</v>
      </c>
      <c r="BD123" s="5">
        <v>0.83</v>
      </c>
      <c r="BE123" s="5">
        <v>0.62</v>
      </c>
      <c r="BF123" s="5">
        <v>0</v>
      </c>
      <c r="BG123" s="5">
        <v>0.21</v>
      </c>
      <c r="BH123" s="5">
        <v>0.73</v>
      </c>
      <c r="BI123" s="5">
        <v>35.9</v>
      </c>
      <c r="BJ123" s="5">
        <v>0</v>
      </c>
      <c r="BK123" s="5">
        <v>0</v>
      </c>
      <c r="BL123" s="5">
        <v>13.65</v>
      </c>
      <c r="BM123" s="5">
        <v>0.28999999999999998</v>
      </c>
      <c r="BN123" s="5">
        <v>0.08</v>
      </c>
      <c r="BO123" s="5">
        <v>0</v>
      </c>
      <c r="BP123" s="5">
        <v>0</v>
      </c>
      <c r="BQ123" s="5">
        <v>0</v>
      </c>
      <c r="BR123" s="5">
        <v>510.68</v>
      </c>
      <c r="BS123" s="5" t="e">
        <f>$I$123/#REF!*100</f>
        <v>#REF!</v>
      </c>
      <c r="BT123" s="5">
        <v>193.24</v>
      </c>
      <c r="BV123" s="5">
        <v>0</v>
      </c>
      <c r="BW123" s="5">
        <v>0</v>
      </c>
      <c r="BX123" s="5">
        <v>0</v>
      </c>
      <c r="BY123" s="5">
        <v>0</v>
      </c>
      <c r="BZ123" s="5">
        <v>0</v>
      </c>
      <c r="CA123" s="5">
        <v>0</v>
      </c>
      <c r="CB123" s="5">
        <v>0</v>
      </c>
      <c r="CC123" s="5">
        <v>0</v>
      </c>
      <c r="CD123" s="5">
        <v>0</v>
      </c>
      <c r="CE123" s="5">
        <v>30.5</v>
      </c>
      <c r="CF123" s="5">
        <v>0.8</v>
      </c>
    </row>
    <row r="124" spans="1:84" s="2" customFormat="1" x14ac:dyDescent="0.25">
      <c r="A124" s="4"/>
      <c r="B124" s="57" t="s">
        <v>79</v>
      </c>
      <c r="C124" s="18"/>
      <c r="D124" s="19"/>
      <c r="E124" s="19"/>
      <c r="F124" s="19"/>
      <c r="G124" s="19"/>
      <c r="H124" s="19"/>
      <c r="I124" s="19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</row>
    <row r="125" spans="1:84" s="4" customFormat="1" ht="15" x14ac:dyDescent="0.25">
      <c r="A125" s="4" t="str">
        <f>"-"</f>
        <v>-</v>
      </c>
      <c r="B125" s="20" t="s">
        <v>80</v>
      </c>
      <c r="C125" s="18" t="str">
        <f>"200"</f>
        <v>200</v>
      </c>
      <c r="D125" s="19">
        <v>1</v>
      </c>
      <c r="E125" s="19">
        <v>0</v>
      </c>
      <c r="F125" s="19">
        <v>0.2</v>
      </c>
      <c r="G125" s="19">
        <v>0</v>
      </c>
      <c r="H125" s="19">
        <v>20.2</v>
      </c>
      <c r="I125" s="19">
        <v>86.48</v>
      </c>
      <c r="J125" s="27">
        <v>0</v>
      </c>
      <c r="K125" s="27">
        <v>0</v>
      </c>
      <c r="L125" s="27">
        <v>0</v>
      </c>
      <c r="M125" s="27">
        <v>0</v>
      </c>
      <c r="N125" s="27">
        <v>19.8</v>
      </c>
      <c r="O125" s="27">
        <v>0.4</v>
      </c>
      <c r="P125" s="27">
        <v>0.4</v>
      </c>
      <c r="Q125" s="27">
        <v>0</v>
      </c>
      <c r="R125" s="27">
        <v>0</v>
      </c>
      <c r="S125" s="27">
        <v>1</v>
      </c>
      <c r="T125" s="27">
        <v>0.6</v>
      </c>
      <c r="U125" s="27">
        <v>52</v>
      </c>
      <c r="V125" s="27">
        <v>240</v>
      </c>
      <c r="W125" s="27">
        <v>0.02</v>
      </c>
      <c r="X125" s="27">
        <v>0.2</v>
      </c>
      <c r="Y125" s="27">
        <v>4</v>
      </c>
      <c r="Z125" s="34">
        <v>0.4</v>
      </c>
      <c r="AA125" s="4">
        <v>0</v>
      </c>
      <c r="AB125" s="4">
        <v>0</v>
      </c>
      <c r="AC125" s="4">
        <v>28</v>
      </c>
      <c r="AD125" s="4">
        <v>28</v>
      </c>
      <c r="AE125" s="4">
        <v>4</v>
      </c>
      <c r="AF125" s="4">
        <v>16</v>
      </c>
      <c r="AG125" s="4">
        <v>4</v>
      </c>
      <c r="AH125" s="4">
        <v>14</v>
      </c>
      <c r="AI125" s="4">
        <v>26</v>
      </c>
      <c r="AJ125" s="4">
        <v>16</v>
      </c>
      <c r="AK125" s="4">
        <v>116</v>
      </c>
      <c r="AL125" s="4">
        <v>10</v>
      </c>
      <c r="AM125" s="4">
        <v>22</v>
      </c>
      <c r="AN125" s="4">
        <v>64</v>
      </c>
      <c r="AO125" s="4">
        <v>340</v>
      </c>
      <c r="AP125" s="4">
        <v>20</v>
      </c>
      <c r="AQ125" s="4">
        <v>24</v>
      </c>
      <c r="AR125" s="4">
        <v>10</v>
      </c>
      <c r="AS125" s="4">
        <v>8</v>
      </c>
      <c r="AT125" s="4">
        <v>2.06</v>
      </c>
      <c r="AU125" s="4">
        <v>1.22</v>
      </c>
      <c r="AV125" s="4">
        <v>0.62</v>
      </c>
      <c r="AW125" s="4">
        <v>1.22</v>
      </c>
      <c r="AX125" s="4">
        <v>1.32</v>
      </c>
      <c r="AY125" s="4">
        <v>9.2200000000000006</v>
      </c>
      <c r="AZ125" s="4">
        <v>0.7</v>
      </c>
      <c r="BA125" s="4">
        <v>11.44</v>
      </c>
      <c r="BB125" s="4">
        <v>0.36</v>
      </c>
      <c r="BC125" s="4">
        <v>6.3</v>
      </c>
      <c r="BD125" s="4">
        <v>0.6</v>
      </c>
      <c r="BE125" s="4">
        <v>0</v>
      </c>
      <c r="BF125" s="4">
        <v>0</v>
      </c>
      <c r="BG125" s="4">
        <v>0</v>
      </c>
      <c r="BH125" s="4">
        <v>1.64</v>
      </c>
      <c r="BI125" s="4">
        <v>14.04</v>
      </c>
      <c r="BJ125" s="4">
        <v>0.14000000000000001</v>
      </c>
      <c r="BK125" s="4">
        <v>0</v>
      </c>
      <c r="BL125" s="4">
        <v>1.26</v>
      </c>
      <c r="BM125" s="4">
        <v>0.54</v>
      </c>
      <c r="BN125" s="4">
        <v>1.02</v>
      </c>
      <c r="BO125" s="4">
        <v>0</v>
      </c>
      <c r="BP125" s="4">
        <v>0</v>
      </c>
      <c r="BQ125" s="4">
        <v>0</v>
      </c>
      <c r="BR125" s="4">
        <v>176.2</v>
      </c>
      <c r="BT125" s="4">
        <v>0</v>
      </c>
      <c r="BV125" s="4">
        <v>0</v>
      </c>
      <c r="BW125" s="4">
        <v>0</v>
      </c>
      <c r="BX125" s="4">
        <v>0</v>
      </c>
      <c r="BY125" s="4">
        <v>0</v>
      </c>
      <c r="BZ125" s="4">
        <v>0</v>
      </c>
      <c r="CA125" s="4">
        <v>0</v>
      </c>
      <c r="CB125" s="4">
        <v>0</v>
      </c>
      <c r="CC125" s="4">
        <v>0</v>
      </c>
      <c r="CD125" s="4">
        <v>0</v>
      </c>
      <c r="CE125" s="4">
        <v>0</v>
      </c>
      <c r="CF125" s="4">
        <v>0</v>
      </c>
    </row>
    <row r="126" spans="1:84" s="5" customFormat="1" ht="14.25" x14ac:dyDescent="0.2">
      <c r="A126" s="6"/>
      <c r="B126" s="21" t="s">
        <v>81</v>
      </c>
      <c r="C126" s="22" t="str">
        <f>C125</f>
        <v>200</v>
      </c>
      <c r="D126" s="23">
        <v>1</v>
      </c>
      <c r="E126" s="23">
        <v>0</v>
      </c>
      <c r="F126" s="23">
        <v>0.2</v>
      </c>
      <c r="G126" s="23">
        <v>0</v>
      </c>
      <c r="H126" s="23">
        <v>20.2</v>
      </c>
      <c r="I126" s="23">
        <v>86.48</v>
      </c>
      <c r="J126" s="28">
        <v>0</v>
      </c>
      <c r="K126" s="28">
        <v>0</v>
      </c>
      <c r="L126" s="28">
        <v>0</v>
      </c>
      <c r="M126" s="28">
        <v>0</v>
      </c>
      <c r="N126" s="28">
        <v>19.8</v>
      </c>
      <c r="O126" s="28">
        <v>0.4</v>
      </c>
      <c r="P126" s="28">
        <v>0.4</v>
      </c>
      <c r="Q126" s="28">
        <v>0</v>
      </c>
      <c r="R126" s="28">
        <v>0</v>
      </c>
      <c r="S126" s="28">
        <v>1</v>
      </c>
      <c r="T126" s="28">
        <v>0.6</v>
      </c>
      <c r="U126" s="28">
        <v>52</v>
      </c>
      <c r="V126" s="28">
        <v>240</v>
      </c>
      <c r="W126" s="28">
        <v>0.02</v>
      </c>
      <c r="X126" s="28">
        <v>0.2</v>
      </c>
      <c r="Y126" s="28">
        <v>4</v>
      </c>
      <c r="Z126" s="5">
        <v>0.4</v>
      </c>
      <c r="AA126" s="5">
        <v>0</v>
      </c>
      <c r="AB126" s="5">
        <v>0</v>
      </c>
      <c r="AC126" s="5">
        <v>28</v>
      </c>
      <c r="AD126" s="5">
        <v>28</v>
      </c>
      <c r="AE126" s="5">
        <v>4</v>
      </c>
      <c r="AF126" s="5">
        <v>16</v>
      </c>
      <c r="AG126" s="5">
        <v>4</v>
      </c>
      <c r="AH126" s="5">
        <v>14</v>
      </c>
      <c r="AI126" s="5">
        <v>26</v>
      </c>
      <c r="AJ126" s="5">
        <v>16</v>
      </c>
      <c r="AK126" s="5">
        <v>116</v>
      </c>
      <c r="AL126" s="5">
        <v>10</v>
      </c>
      <c r="AM126" s="5">
        <v>22</v>
      </c>
      <c r="AN126" s="5">
        <v>64</v>
      </c>
      <c r="AO126" s="5">
        <v>340</v>
      </c>
      <c r="AP126" s="5">
        <v>20</v>
      </c>
      <c r="AQ126" s="5">
        <v>24</v>
      </c>
      <c r="AR126" s="5">
        <v>10</v>
      </c>
      <c r="AS126" s="5">
        <v>8</v>
      </c>
      <c r="AT126" s="5">
        <v>2.06</v>
      </c>
      <c r="AU126" s="5">
        <v>1.22</v>
      </c>
      <c r="AV126" s="5">
        <v>0.62</v>
      </c>
      <c r="AW126" s="5">
        <v>1.22</v>
      </c>
      <c r="AX126" s="5">
        <v>1.32</v>
      </c>
      <c r="AY126" s="5">
        <v>9.2200000000000006</v>
      </c>
      <c r="AZ126" s="5">
        <v>0.7</v>
      </c>
      <c r="BA126" s="5">
        <v>11.44</v>
      </c>
      <c r="BB126" s="5">
        <v>0.36</v>
      </c>
      <c r="BC126" s="5">
        <v>6.3</v>
      </c>
      <c r="BD126" s="5">
        <v>0.6</v>
      </c>
      <c r="BE126" s="5">
        <v>0</v>
      </c>
      <c r="BF126" s="5">
        <v>0</v>
      </c>
      <c r="BG126" s="5">
        <v>0</v>
      </c>
      <c r="BH126" s="5">
        <v>1.64</v>
      </c>
      <c r="BI126" s="5">
        <v>14.04</v>
      </c>
      <c r="BJ126" s="5">
        <v>0.14000000000000001</v>
      </c>
      <c r="BK126" s="5">
        <v>0</v>
      </c>
      <c r="BL126" s="5">
        <v>1.26</v>
      </c>
      <c r="BM126" s="5">
        <v>0.54</v>
      </c>
      <c r="BN126" s="5">
        <v>1.02</v>
      </c>
      <c r="BO126" s="5">
        <v>0</v>
      </c>
      <c r="BP126" s="5">
        <v>0</v>
      </c>
      <c r="BQ126" s="5">
        <v>0</v>
      </c>
      <c r="BR126" s="5">
        <v>176.2</v>
      </c>
      <c r="BS126" s="5" t="e">
        <f>$I$126/#REF!*100</f>
        <v>#REF!</v>
      </c>
      <c r="BT126" s="5">
        <v>0</v>
      </c>
      <c r="BV126" s="5">
        <v>0</v>
      </c>
      <c r="BW126" s="5">
        <v>0</v>
      </c>
      <c r="BX126" s="5">
        <v>0</v>
      </c>
      <c r="BY126" s="5">
        <v>0</v>
      </c>
      <c r="BZ126" s="5">
        <v>0</v>
      </c>
      <c r="CA126" s="5">
        <v>0</v>
      </c>
      <c r="CB126" s="5">
        <v>0</v>
      </c>
      <c r="CC126" s="5">
        <v>0</v>
      </c>
      <c r="CD126" s="5">
        <v>0</v>
      </c>
      <c r="CE126" s="5">
        <v>0</v>
      </c>
      <c r="CF126" s="5">
        <v>0</v>
      </c>
    </row>
    <row r="127" spans="1:84" s="2" customFormat="1" x14ac:dyDescent="0.25">
      <c r="A127" s="4"/>
      <c r="B127" s="57" t="s">
        <v>82</v>
      </c>
      <c r="C127" s="18"/>
      <c r="D127" s="19"/>
      <c r="E127" s="19"/>
      <c r="F127" s="19"/>
      <c r="G127" s="19"/>
      <c r="H127" s="19"/>
      <c r="I127" s="19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</row>
    <row r="128" spans="1:84" s="3" customFormat="1" ht="15" x14ac:dyDescent="0.25">
      <c r="A128" s="4" t="str">
        <f>"32/1"</f>
        <v>32/1</v>
      </c>
      <c r="B128" s="20" t="s">
        <v>135</v>
      </c>
      <c r="C128" s="18" t="str">
        <f>"100"</f>
        <v>100</v>
      </c>
      <c r="D128" s="19">
        <v>1.1399999999999999</v>
      </c>
      <c r="E128" s="19">
        <v>0</v>
      </c>
      <c r="F128" s="19">
        <v>5.04</v>
      </c>
      <c r="G128" s="19">
        <v>5.04</v>
      </c>
      <c r="H128" s="19">
        <v>11.97</v>
      </c>
      <c r="I128" s="19">
        <v>100.13338160000001</v>
      </c>
      <c r="J128" s="27">
        <v>0.64</v>
      </c>
      <c r="K128" s="27">
        <v>3.25</v>
      </c>
      <c r="L128" s="27">
        <v>0.64</v>
      </c>
      <c r="M128" s="27">
        <v>0</v>
      </c>
      <c r="N128" s="27">
        <v>11.75</v>
      </c>
      <c r="O128" s="27">
        <v>0.22</v>
      </c>
      <c r="P128" s="27">
        <v>2.0099999999999998</v>
      </c>
      <c r="Q128" s="27">
        <v>0</v>
      </c>
      <c r="R128" s="27">
        <v>0</v>
      </c>
      <c r="S128" s="27">
        <v>0.22</v>
      </c>
      <c r="T128" s="27">
        <v>0.84</v>
      </c>
      <c r="U128" s="27">
        <v>29.65</v>
      </c>
      <c r="V128" s="27">
        <v>223.51</v>
      </c>
      <c r="W128" s="27">
        <v>0.03</v>
      </c>
      <c r="X128" s="27">
        <v>0.17</v>
      </c>
      <c r="Y128" s="27">
        <v>3.35</v>
      </c>
      <c r="Z128" s="33">
        <v>0</v>
      </c>
      <c r="AA128" s="3">
        <v>0</v>
      </c>
      <c r="AB128" s="3">
        <v>0</v>
      </c>
      <c r="AC128" s="3">
        <v>54.67</v>
      </c>
      <c r="AD128" s="3">
        <v>70.650000000000006</v>
      </c>
      <c r="AE128" s="3">
        <v>15.54</v>
      </c>
      <c r="AF128" s="3">
        <v>41.85</v>
      </c>
      <c r="AG128" s="3">
        <v>11.86</v>
      </c>
      <c r="AH128" s="3">
        <v>35.57</v>
      </c>
      <c r="AI128" s="3">
        <v>33.229999999999997</v>
      </c>
      <c r="AJ128" s="3">
        <v>54.79</v>
      </c>
      <c r="AK128" s="3">
        <v>249.4</v>
      </c>
      <c r="AL128" s="3">
        <v>12.92</v>
      </c>
      <c r="AM128" s="3">
        <v>30.67</v>
      </c>
      <c r="AN128" s="3">
        <v>208.65</v>
      </c>
      <c r="AO128" s="3">
        <v>92.73</v>
      </c>
      <c r="AP128" s="3">
        <v>38.03</v>
      </c>
      <c r="AQ128" s="3">
        <v>50.2</v>
      </c>
      <c r="AR128" s="3">
        <v>38.549999999999997</v>
      </c>
      <c r="AS128" s="3">
        <v>12.03</v>
      </c>
      <c r="AT128" s="3">
        <v>0.13</v>
      </c>
      <c r="AU128" s="3">
        <v>0.06</v>
      </c>
      <c r="AV128" s="3">
        <v>0.03</v>
      </c>
      <c r="AW128" s="3">
        <v>0.11</v>
      </c>
      <c r="AX128" s="3">
        <v>0.08</v>
      </c>
      <c r="AY128" s="3">
        <v>0.4</v>
      </c>
      <c r="AZ128" s="3">
        <v>0.04</v>
      </c>
      <c r="BA128" s="3">
        <v>0.41</v>
      </c>
      <c r="BB128" s="3">
        <v>0.02</v>
      </c>
      <c r="BC128" s="3">
        <v>0.21</v>
      </c>
      <c r="BD128" s="3">
        <v>0.01</v>
      </c>
      <c r="BE128" s="3">
        <v>0.03</v>
      </c>
      <c r="BF128" s="3">
        <v>0</v>
      </c>
      <c r="BG128" s="3">
        <v>0</v>
      </c>
      <c r="BH128" s="3">
        <v>0.11</v>
      </c>
      <c r="BI128" s="3">
        <v>1.32</v>
      </c>
      <c r="BJ128" s="3">
        <v>0.02</v>
      </c>
      <c r="BK128" s="3">
        <v>0</v>
      </c>
      <c r="BL128" s="3">
        <v>3.54</v>
      </c>
      <c r="BM128" s="3">
        <v>0</v>
      </c>
      <c r="BN128" s="3">
        <v>0</v>
      </c>
      <c r="BO128" s="3">
        <v>0</v>
      </c>
      <c r="BP128" s="3">
        <v>0</v>
      </c>
      <c r="BQ128" s="3">
        <v>0</v>
      </c>
      <c r="BR128" s="3">
        <v>81.77</v>
      </c>
      <c r="BT128" s="3">
        <v>1.99</v>
      </c>
      <c r="BV128" s="3">
        <v>0</v>
      </c>
      <c r="BW128" s="3">
        <v>0</v>
      </c>
      <c r="BX128" s="3">
        <v>0</v>
      </c>
      <c r="BY128" s="3">
        <v>0</v>
      </c>
      <c r="BZ128" s="3">
        <v>0</v>
      </c>
      <c r="CA128" s="3">
        <v>0</v>
      </c>
      <c r="CB128" s="3">
        <v>0</v>
      </c>
      <c r="CC128" s="3">
        <v>0</v>
      </c>
      <c r="CD128" s="3">
        <v>0</v>
      </c>
      <c r="CE128" s="3">
        <v>5</v>
      </c>
      <c r="CF128" s="3">
        <v>0</v>
      </c>
    </row>
    <row r="129" spans="1:84" s="3" customFormat="1" ht="15" x14ac:dyDescent="0.25">
      <c r="A129" s="4" t="str">
        <f>"29/2"</f>
        <v>29/2</v>
      </c>
      <c r="B129" s="20" t="s">
        <v>136</v>
      </c>
      <c r="C129" s="18" t="str">
        <f>"300"</f>
        <v>300</v>
      </c>
      <c r="D129" s="19">
        <v>4.0199999999999996</v>
      </c>
      <c r="E129" s="19">
        <v>1.35</v>
      </c>
      <c r="F129" s="19">
        <v>5.35</v>
      </c>
      <c r="G129" s="19">
        <v>0.28999999999999998</v>
      </c>
      <c r="H129" s="19">
        <v>14.17</v>
      </c>
      <c r="I129" s="19">
        <v>126.510378</v>
      </c>
      <c r="J129" s="27">
        <v>3.77</v>
      </c>
      <c r="K129" s="27">
        <v>0.13</v>
      </c>
      <c r="L129" s="27">
        <v>0</v>
      </c>
      <c r="M129" s="27">
        <v>0</v>
      </c>
      <c r="N129" s="27">
        <v>6.01</v>
      </c>
      <c r="O129" s="27">
        <v>8.16</v>
      </c>
      <c r="P129" s="27">
        <v>2.59</v>
      </c>
      <c r="Q129" s="27">
        <v>0</v>
      </c>
      <c r="R129" s="27">
        <v>0</v>
      </c>
      <c r="S129" s="27">
        <v>0.27</v>
      </c>
      <c r="T129" s="27">
        <v>2.85</v>
      </c>
      <c r="U129" s="27">
        <v>613.32000000000005</v>
      </c>
      <c r="V129" s="27">
        <v>359.58</v>
      </c>
      <c r="W129" s="27">
        <v>0.12</v>
      </c>
      <c r="X129" s="27">
        <v>0.96</v>
      </c>
      <c r="Y129" s="27">
        <v>9.35</v>
      </c>
      <c r="Z129" s="33">
        <v>0</v>
      </c>
      <c r="AA129" s="3">
        <v>0</v>
      </c>
      <c r="AB129" s="3">
        <v>0</v>
      </c>
      <c r="AC129" s="3">
        <v>84.52</v>
      </c>
      <c r="AD129" s="3">
        <v>52.26</v>
      </c>
      <c r="AE129" s="3">
        <v>18.64</v>
      </c>
      <c r="AF129" s="3">
        <v>46.03</v>
      </c>
      <c r="AG129" s="3">
        <v>16.78</v>
      </c>
      <c r="AH129" s="3">
        <v>58.96</v>
      </c>
      <c r="AI129" s="3">
        <v>59.69</v>
      </c>
      <c r="AJ129" s="3">
        <v>90.88</v>
      </c>
      <c r="AK129" s="3">
        <v>102.63</v>
      </c>
      <c r="AL129" s="3">
        <v>25.58</v>
      </c>
      <c r="AM129" s="3">
        <v>47.17</v>
      </c>
      <c r="AN129" s="3">
        <v>339.83</v>
      </c>
      <c r="AO129" s="3">
        <v>2.4</v>
      </c>
      <c r="AP129" s="3">
        <v>83.56</v>
      </c>
      <c r="AQ129" s="3">
        <v>57.17</v>
      </c>
      <c r="AR129" s="3">
        <v>38.479999999999997</v>
      </c>
      <c r="AS129" s="3">
        <v>21.74</v>
      </c>
      <c r="AT129" s="3">
        <v>0.16</v>
      </c>
      <c r="AU129" s="3">
        <v>7.0000000000000007E-2</v>
      </c>
      <c r="AV129" s="3">
        <v>0.04</v>
      </c>
      <c r="AW129" s="3">
        <v>0.09</v>
      </c>
      <c r="AX129" s="3">
        <v>0.1</v>
      </c>
      <c r="AY129" s="3">
        <v>0.48</v>
      </c>
      <c r="AZ129" s="3">
        <v>0</v>
      </c>
      <c r="BA129" s="3">
        <v>1.27</v>
      </c>
      <c r="BB129" s="3">
        <v>0</v>
      </c>
      <c r="BC129" s="3">
        <v>0.41</v>
      </c>
      <c r="BD129" s="3">
        <v>0</v>
      </c>
      <c r="BE129" s="3">
        <v>0</v>
      </c>
      <c r="BF129" s="3">
        <v>0</v>
      </c>
      <c r="BG129" s="3">
        <v>0.09</v>
      </c>
      <c r="BH129" s="3">
        <v>0.14000000000000001</v>
      </c>
      <c r="BI129" s="3">
        <v>1.0900000000000001</v>
      </c>
      <c r="BJ129" s="3">
        <v>0</v>
      </c>
      <c r="BK129" s="3">
        <v>0</v>
      </c>
      <c r="BL129" s="3">
        <v>0.12</v>
      </c>
      <c r="BM129" s="3">
        <v>0.01</v>
      </c>
      <c r="BN129" s="3">
        <v>0.01</v>
      </c>
      <c r="BO129" s="3">
        <v>0</v>
      </c>
      <c r="BP129" s="3">
        <v>0</v>
      </c>
      <c r="BQ129" s="3">
        <v>0</v>
      </c>
      <c r="BR129" s="3">
        <v>350.6</v>
      </c>
      <c r="BT129" s="3">
        <v>321.76</v>
      </c>
      <c r="BV129" s="3">
        <v>0</v>
      </c>
      <c r="BW129" s="3">
        <v>0</v>
      </c>
      <c r="BX129" s="3">
        <v>0</v>
      </c>
      <c r="BY129" s="3">
        <v>0</v>
      </c>
      <c r="BZ129" s="3">
        <v>0</v>
      </c>
      <c r="CA129" s="3">
        <v>0</v>
      </c>
      <c r="CB129" s="3">
        <v>0</v>
      </c>
      <c r="CC129" s="3">
        <v>0</v>
      </c>
      <c r="CD129" s="3">
        <v>0</v>
      </c>
      <c r="CE129" s="3">
        <v>0</v>
      </c>
      <c r="CF129" s="3">
        <v>1.5</v>
      </c>
    </row>
    <row r="130" spans="1:84" s="3" customFormat="1" ht="15" x14ac:dyDescent="0.25">
      <c r="A130" s="4" t="str">
        <f>"6/7"</f>
        <v>6/7</v>
      </c>
      <c r="B130" s="20" t="s">
        <v>137</v>
      </c>
      <c r="C130" s="18">
        <v>125</v>
      </c>
      <c r="D130" s="19">
        <v>38.32</v>
      </c>
      <c r="E130" s="19">
        <v>40.200000000000003</v>
      </c>
      <c r="F130" s="19">
        <v>19</v>
      </c>
      <c r="G130" s="19">
        <v>3.7</v>
      </c>
      <c r="H130" s="19">
        <v>6.37</v>
      </c>
      <c r="I130" s="19">
        <v>351.10818352979999</v>
      </c>
      <c r="J130" s="27">
        <v>7.22</v>
      </c>
      <c r="K130" s="27">
        <v>2.4700000000000002</v>
      </c>
      <c r="L130" s="27">
        <v>3.18</v>
      </c>
      <c r="M130" s="27">
        <v>0</v>
      </c>
      <c r="N130" s="27">
        <v>3.51</v>
      </c>
      <c r="O130" s="27">
        <v>3.39</v>
      </c>
      <c r="P130" s="27">
        <v>0.56999999999999995</v>
      </c>
      <c r="Q130" s="27">
        <v>0</v>
      </c>
      <c r="R130" s="27">
        <v>0</v>
      </c>
      <c r="S130" s="27">
        <v>0.18</v>
      </c>
      <c r="T130" s="27">
        <v>3.06</v>
      </c>
      <c r="U130" s="27">
        <v>31.08</v>
      </c>
      <c r="V130" s="27">
        <v>635.48</v>
      </c>
      <c r="W130" s="27">
        <v>0.31</v>
      </c>
      <c r="X130" s="27">
        <v>6.64</v>
      </c>
      <c r="Y130" s="27">
        <v>1.37</v>
      </c>
      <c r="Z130" s="33">
        <v>0</v>
      </c>
      <c r="AA130" s="3">
        <v>0</v>
      </c>
      <c r="AB130" s="3">
        <v>0</v>
      </c>
      <c r="AC130" s="3">
        <v>150.54</v>
      </c>
      <c r="AD130" s="3">
        <v>86.94</v>
      </c>
      <c r="AE130" s="3">
        <v>34.28</v>
      </c>
      <c r="AF130" s="3">
        <v>61.85</v>
      </c>
      <c r="AG130" s="3">
        <v>39.17</v>
      </c>
      <c r="AH130" s="3">
        <v>89.2</v>
      </c>
      <c r="AI130" s="3">
        <v>53.7</v>
      </c>
      <c r="AJ130" s="3">
        <v>61.86</v>
      </c>
      <c r="AK130" s="3">
        <v>91.44</v>
      </c>
      <c r="AL130" s="3">
        <v>44.07</v>
      </c>
      <c r="AM130" s="3">
        <v>42.85</v>
      </c>
      <c r="AN130" s="3">
        <v>404.11</v>
      </c>
      <c r="AO130" s="3">
        <v>0</v>
      </c>
      <c r="AP130" s="3">
        <v>177.15</v>
      </c>
      <c r="AQ130" s="3">
        <v>87.58</v>
      </c>
      <c r="AR130" s="3">
        <v>78.2</v>
      </c>
      <c r="AS130" s="3">
        <v>20.84</v>
      </c>
      <c r="AT130" s="3">
        <v>0.12</v>
      </c>
      <c r="AU130" s="3">
        <v>0.06</v>
      </c>
      <c r="AV130" s="3">
        <v>0.05</v>
      </c>
      <c r="AW130" s="3">
        <v>0.12</v>
      </c>
      <c r="AX130" s="3">
        <v>0.13</v>
      </c>
      <c r="AY130" s="3">
        <v>0.51</v>
      </c>
      <c r="AZ130" s="3">
        <v>0.02</v>
      </c>
      <c r="BA130" s="3">
        <v>1.53</v>
      </c>
      <c r="BB130" s="3">
        <v>0</v>
      </c>
      <c r="BC130" s="3">
        <v>0.51</v>
      </c>
      <c r="BD130" s="3">
        <v>0.01</v>
      </c>
      <c r="BE130" s="3">
        <v>0.02</v>
      </c>
      <c r="BF130" s="3">
        <v>0</v>
      </c>
      <c r="BG130" s="3">
        <v>7.0000000000000007E-2</v>
      </c>
      <c r="BH130" s="3">
        <v>0.14000000000000001</v>
      </c>
      <c r="BI130" s="3">
        <v>1.81</v>
      </c>
      <c r="BJ130" s="3">
        <v>0</v>
      </c>
      <c r="BK130" s="3">
        <v>0</v>
      </c>
      <c r="BL130" s="3">
        <v>2.25</v>
      </c>
      <c r="BM130" s="3">
        <v>0.01</v>
      </c>
      <c r="BN130" s="3">
        <v>0</v>
      </c>
      <c r="BO130" s="3">
        <v>0</v>
      </c>
      <c r="BP130" s="3">
        <v>0</v>
      </c>
      <c r="BQ130" s="3">
        <v>0</v>
      </c>
      <c r="BR130" s="3">
        <v>199.83</v>
      </c>
      <c r="BT130" s="3">
        <v>55.27</v>
      </c>
      <c r="BV130" s="3">
        <v>0</v>
      </c>
      <c r="BW130" s="3">
        <v>0</v>
      </c>
      <c r="BX130" s="3">
        <v>0</v>
      </c>
      <c r="BY130" s="3">
        <v>0</v>
      </c>
      <c r="BZ130" s="3">
        <v>0</v>
      </c>
      <c r="CA130" s="3">
        <v>0</v>
      </c>
      <c r="CB130" s="3">
        <v>0</v>
      </c>
      <c r="CC130" s="3">
        <v>0</v>
      </c>
      <c r="CD130" s="3">
        <v>0</v>
      </c>
      <c r="CE130" s="3">
        <v>0</v>
      </c>
      <c r="CF130" s="3">
        <v>0</v>
      </c>
    </row>
    <row r="131" spans="1:84" s="3" customFormat="1" ht="15" x14ac:dyDescent="0.25">
      <c r="A131" s="4" t="str">
        <f>"-"</f>
        <v>-</v>
      </c>
      <c r="B131" s="20" t="s">
        <v>87</v>
      </c>
      <c r="C131" s="18" t="str">
        <f>"120"</f>
        <v>120</v>
      </c>
      <c r="D131" s="19">
        <v>7.92</v>
      </c>
      <c r="E131" s="19">
        <v>0</v>
      </c>
      <c r="F131" s="19">
        <v>1.44</v>
      </c>
      <c r="G131" s="19">
        <v>1.44</v>
      </c>
      <c r="H131" s="19">
        <v>40.08</v>
      </c>
      <c r="I131" s="19">
        <v>232.05600000000001</v>
      </c>
      <c r="J131" s="27">
        <v>0.24</v>
      </c>
      <c r="K131" s="27">
        <v>0</v>
      </c>
      <c r="L131" s="27">
        <v>0</v>
      </c>
      <c r="M131" s="27">
        <v>0</v>
      </c>
      <c r="N131" s="27">
        <v>1.44</v>
      </c>
      <c r="O131" s="27">
        <v>38.64</v>
      </c>
      <c r="P131" s="27">
        <v>9.9600000000000009</v>
      </c>
      <c r="Q131" s="27">
        <v>0</v>
      </c>
      <c r="R131" s="27">
        <v>0</v>
      </c>
      <c r="S131" s="27">
        <v>1.2</v>
      </c>
      <c r="T131" s="27">
        <v>3</v>
      </c>
      <c r="U131" s="27">
        <v>732</v>
      </c>
      <c r="V131" s="27">
        <v>294</v>
      </c>
      <c r="W131" s="27">
        <v>0.1</v>
      </c>
      <c r="X131" s="27">
        <v>0.84</v>
      </c>
      <c r="Y131" s="27">
        <v>0</v>
      </c>
      <c r="Z131" s="33">
        <v>0</v>
      </c>
      <c r="AA131" s="3">
        <v>0</v>
      </c>
      <c r="AB131" s="3">
        <v>0</v>
      </c>
      <c r="AC131" s="3">
        <v>512.4</v>
      </c>
      <c r="AD131" s="3">
        <v>267.60000000000002</v>
      </c>
      <c r="AE131" s="3">
        <v>111.6</v>
      </c>
      <c r="AF131" s="3">
        <v>237.6</v>
      </c>
      <c r="AG131" s="3">
        <v>96</v>
      </c>
      <c r="AH131" s="3">
        <v>445.2</v>
      </c>
      <c r="AI131" s="3">
        <v>356.4</v>
      </c>
      <c r="AJ131" s="3">
        <v>349.2</v>
      </c>
      <c r="AK131" s="3">
        <v>556.79999999999995</v>
      </c>
      <c r="AL131" s="3">
        <v>148.80000000000001</v>
      </c>
      <c r="AM131" s="3">
        <v>372</v>
      </c>
      <c r="AN131" s="3">
        <v>1834.8</v>
      </c>
      <c r="AO131" s="3">
        <v>0</v>
      </c>
      <c r="AP131" s="3">
        <v>631.20000000000005</v>
      </c>
      <c r="AQ131" s="3">
        <v>349.2</v>
      </c>
      <c r="AR131" s="3">
        <v>216</v>
      </c>
      <c r="AS131" s="3">
        <v>156</v>
      </c>
      <c r="AT131" s="3">
        <v>0</v>
      </c>
      <c r="AU131" s="3">
        <v>0</v>
      </c>
      <c r="AV131" s="3">
        <v>0</v>
      </c>
      <c r="AW131" s="3">
        <v>0</v>
      </c>
      <c r="AX131" s="3">
        <v>0</v>
      </c>
      <c r="AY131" s="3">
        <v>0</v>
      </c>
      <c r="AZ131" s="3">
        <v>0</v>
      </c>
      <c r="BA131" s="3">
        <v>0.17</v>
      </c>
      <c r="BB131" s="3">
        <v>0</v>
      </c>
      <c r="BC131" s="3">
        <v>0.01</v>
      </c>
      <c r="BD131" s="3">
        <v>0.02</v>
      </c>
      <c r="BE131" s="3">
        <v>0</v>
      </c>
      <c r="BF131" s="3">
        <v>0</v>
      </c>
      <c r="BG131" s="3">
        <v>0</v>
      </c>
      <c r="BH131" s="3">
        <v>0.01</v>
      </c>
      <c r="BI131" s="3">
        <v>0.13</v>
      </c>
      <c r="BJ131" s="3">
        <v>0</v>
      </c>
      <c r="BK131" s="3">
        <v>0</v>
      </c>
      <c r="BL131" s="3">
        <v>0.57999999999999996</v>
      </c>
      <c r="BM131" s="3">
        <v>0.1</v>
      </c>
      <c r="BN131" s="3">
        <v>0</v>
      </c>
      <c r="BO131" s="3">
        <v>0</v>
      </c>
      <c r="BP131" s="3">
        <v>0</v>
      </c>
      <c r="BQ131" s="3">
        <v>0</v>
      </c>
      <c r="BR131" s="3">
        <v>56.4</v>
      </c>
      <c r="BT131" s="3">
        <v>1</v>
      </c>
      <c r="BV131" s="3">
        <v>0</v>
      </c>
      <c r="BW131" s="3">
        <v>0</v>
      </c>
      <c r="BX131" s="3">
        <v>0</v>
      </c>
      <c r="BY131" s="3">
        <v>0</v>
      </c>
      <c r="BZ131" s="3">
        <v>0</v>
      </c>
      <c r="CA131" s="3">
        <v>0</v>
      </c>
      <c r="CB131" s="3">
        <v>0</v>
      </c>
      <c r="CC131" s="3">
        <v>0</v>
      </c>
      <c r="CD131" s="3">
        <v>0</v>
      </c>
      <c r="CE131" s="3">
        <v>0</v>
      </c>
      <c r="CF131" s="3">
        <v>0</v>
      </c>
    </row>
    <row r="132" spans="1:84" s="3" customFormat="1" ht="15" x14ac:dyDescent="0.25">
      <c r="A132" s="4" t="str">
        <f>"2/10"</f>
        <v>2/10</v>
      </c>
      <c r="B132" s="20" t="s">
        <v>138</v>
      </c>
      <c r="C132" s="18" t="str">
        <f>"200"</f>
        <v>200</v>
      </c>
      <c r="D132" s="19">
        <v>0.11</v>
      </c>
      <c r="E132" s="19">
        <v>0</v>
      </c>
      <c r="F132" s="19">
        <v>0.02</v>
      </c>
      <c r="G132" s="19">
        <v>0.02</v>
      </c>
      <c r="H132" s="19">
        <v>18.66</v>
      </c>
      <c r="I132" s="19">
        <v>72.043199999999999</v>
      </c>
      <c r="J132" s="27">
        <v>0</v>
      </c>
      <c r="K132" s="27">
        <v>0</v>
      </c>
      <c r="L132" s="27">
        <v>0</v>
      </c>
      <c r="M132" s="27">
        <v>0</v>
      </c>
      <c r="N132" s="27">
        <v>18.63</v>
      </c>
      <c r="O132" s="27">
        <v>0.03</v>
      </c>
      <c r="P132" s="27">
        <v>0.23</v>
      </c>
      <c r="Q132" s="27">
        <v>0</v>
      </c>
      <c r="R132" s="27">
        <v>0</v>
      </c>
      <c r="S132" s="27">
        <v>0.03</v>
      </c>
      <c r="T132" s="27">
        <v>0.19</v>
      </c>
      <c r="U132" s="27">
        <v>0.83</v>
      </c>
      <c r="V132" s="27">
        <v>11.57</v>
      </c>
      <c r="W132" s="27">
        <v>0</v>
      </c>
      <c r="X132" s="27">
        <v>0.01</v>
      </c>
      <c r="Y132" s="27">
        <v>0.4</v>
      </c>
      <c r="Z132" s="33">
        <v>0</v>
      </c>
      <c r="AA132" s="3">
        <v>0</v>
      </c>
      <c r="AB132" s="3">
        <v>0</v>
      </c>
      <c r="AC132" s="3">
        <v>0.76</v>
      </c>
      <c r="AD132" s="3">
        <v>0.72</v>
      </c>
      <c r="AE132" s="3">
        <v>0.12</v>
      </c>
      <c r="AF132" s="3">
        <v>0.44</v>
      </c>
      <c r="AG132" s="3">
        <v>0.12</v>
      </c>
      <c r="AH132" s="3">
        <v>0.36</v>
      </c>
      <c r="AI132" s="3">
        <v>0.68</v>
      </c>
      <c r="AJ132" s="3">
        <v>0.4</v>
      </c>
      <c r="AK132" s="3">
        <v>3.12</v>
      </c>
      <c r="AL132" s="3">
        <v>0.28000000000000003</v>
      </c>
      <c r="AM132" s="3">
        <v>0.56000000000000005</v>
      </c>
      <c r="AN132" s="3">
        <v>1.68</v>
      </c>
      <c r="AO132" s="3">
        <v>10.8</v>
      </c>
      <c r="AP132" s="3">
        <v>0.52</v>
      </c>
      <c r="AQ132" s="3">
        <v>0.64</v>
      </c>
      <c r="AR132" s="3">
        <v>0.24</v>
      </c>
      <c r="AS132" s="3">
        <v>0.2</v>
      </c>
      <c r="AT132" s="3">
        <v>0</v>
      </c>
      <c r="AU132" s="3">
        <v>0</v>
      </c>
      <c r="AV132" s="3">
        <v>0</v>
      </c>
      <c r="AW132" s="3">
        <v>0</v>
      </c>
      <c r="AX132" s="3">
        <v>0</v>
      </c>
      <c r="AY132" s="3">
        <v>0</v>
      </c>
      <c r="AZ132" s="3">
        <v>0.01</v>
      </c>
      <c r="BA132" s="3">
        <v>0</v>
      </c>
      <c r="BB132" s="3">
        <v>0</v>
      </c>
      <c r="BC132" s="3">
        <v>0</v>
      </c>
      <c r="BD132" s="3">
        <v>0</v>
      </c>
      <c r="BE132" s="3">
        <v>0</v>
      </c>
      <c r="BF132" s="3">
        <v>0</v>
      </c>
      <c r="BG132" s="3">
        <v>0</v>
      </c>
      <c r="BH132" s="3">
        <v>0</v>
      </c>
      <c r="BI132" s="3">
        <v>0</v>
      </c>
      <c r="BJ132" s="3">
        <v>0</v>
      </c>
      <c r="BK132" s="3">
        <v>0</v>
      </c>
      <c r="BL132" s="3">
        <v>0.02</v>
      </c>
      <c r="BM132" s="3">
        <v>0</v>
      </c>
      <c r="BN132" s="3">
        <v>0</v>
      </c>
      <c r="BO132" s="3">
        <v>0</v>
      </c>
      <c r="BP132" s="3">
        <v>0</v>
      </c>
      <c r="BQ132" s="3">
        <v>0</v>
      </c>
      <c r="BR132" s="3">
        <v>3.45</v>
      </c>
      <c r="BT132" s="3">
        <v>0.2</v>
      </c>
      <c r="BV132" s="3">
        <v>0</v>
      </c>
      <c r="BW132" s="3">
        <v>0</v>
      </c>
      <c r="BX132" s="3">
        <v>0</v>
      </c>
      <c r="BY132" s="3">
        <v>0</v>
      </c>
      <c r="BZ132" s="3">
        <v>0</v>
      </c>
      <c r="CA132" s="3">
        <v>0</v>
      </c>
      <c r="CB132" s="3">
        <v>0</v>
      </c>
      <c r="CC132" s="3">
        <v>0</v>
      </c>
      <c r="CD132" s="3">
        <v>0</v>
      </c>
      <c r="CE132" s="3">
        <v>15</v>
      </c>
      <c r="CF132" s="3">
        <v>0</v>
      </c>
    </row>
    <row r="133" spans="1:84" s="4" customFormat="1" ht="15" x14ac:dyDescent="0.25">
      <c r="A133" s="4" t="str">
        <f>"60/3"</f>
        <v>60/3</v>
      </c>
      <c r="B133" s="20" t="s">
        <v>118</v>
      </c>
      <c r="C133" s="18" t="str">
        <f>"200"</f>
        <v>200</v>
      </c>
      <c r="D133" s="19">
        <v>4.68</v>
      </c>
      <c r="E133" s="19">
        <v>0</v>
      </c>
      <c r="F133" s="19">
        <v>13.7</v>
      </c>
      <c r="G133" s="19">
        <v>13.7</v>
      </c>
      <c r="H133" s="19">
        <v>44.29</v>
      </c>
      <c r="I133" s="19">
        <v>328.86361199999999</v>
      </c>
      <c r="J133" s="27">
        <v>1.84</v>
      </c>
      <c r="K133" s="27">
        <v>8.67</v>
      </c>
      <c r="L133" s="27">
        <v>1.84</v>
      </c>
      <c r="M133" s="27">
        <v>0</v>
      </c>
      <c r="N133" s="27">
        <v>4.51</v>
      </c>
      <c r="O133" s="27">
        <v>39.78</v>
      </c>
      <c r="P133" s="27">
        <v>3.09</v>
      </c>
      <c r="Q133" s="27">
        <v>0</v>
      </c>
      <c r="R133" s="27">
        <v>0</v>
      </c>
      <c r="S133" s="27">
        <v>0.14000000000000001</v>
      </c>
      <c r="T133" s="27">
        <v>0.96</v>
      </c>
      <c r="U133" s="27">
        <v>0</v>
      </c>
      <c r="V133" s="27">
        <v>159.72</v>
      </c>
      <c r="W133" s="27">
        <v>0.04</v>
      </c>
      <c r="X133" s="27">
        <v>1.04</v>
      </c>
      <c r="Y133" s="27">
        <v>1.76</v>
      </c>
      <c r="Z133" s="34">
        <v>0</v>
      </c>
      <c r="AA133" s="4">
        <v>0</v>
      </c>
      <c r="AB133" s="4">
        <v>0</v>
      </c>
      <c r="AC133" s="4">
        <v>358.72</v>
      </c>
      <c r="AD133" s="4">
        <v>155.04</v>
      </c>
      <c r="AE133" s="4">
        <v>92.02</v>
      </c>
      <c r="AF133" s="4">
        <v>142.38</v>
      </c>
      <c r="AG133" s="4">
        <v>58.07</v>
      </c>
      <c r="AH133" s="4">
        <v>215.19</v>
      </c>
      <c r="AI133" s="4">
        <v>230.43</v>
      </c>
      <c r="AJ133" s="4">
        <v>296.24</v>
      </c>
      <c r="AK133" s="4">
        <v>335.18</v>
      </c>
      <c r="AL133" s="4">
        <v>98.87</v>
      </c>
      <c r="AM133" s="4">
        <v>186.63</v>
      </c>
      <c r="AN133" s="4">
        <v>729.57</v>
      </c>
      <c r="AO133" s="4">
        <v>0</v>
      </c>
      <c r="AP133" s="4">
        <v>192.48</v>
      </c>
      <c r="AQ133" s="4">
        <v>193.19</v>
      </c>
      <c r="AR133" s="4">
        <v>167.18</v>
      </c>
      <c r="AS133" s="4">
        <v>79.8</v>
      </c>
      <c r="AT133" s="4">
        <v>0</v>
      </c>
      <c r="AU133" s="4">
        <v>0</v>
      </c>
      <c r="AV133" s="4">
        <v>0</v>
      </c>
      <c r="AW133" s="4">
        <v>0</v>
      </c>
      <c r="AX133" s="4">
        <v>0</v>
      </c>
      <c r="AY133" s="4">
        <v>0.01</v>
      </c>
      <c r="AZ133" s="4">
        <v>0</v>
      </c>
      <c r="BA133" s="4">
        <v>0.92</v>
      </c>
      <c r="BB133" s="4">
        <v>0</v>
      </c>
      <c r="BC133" s="4">
        <v>0.56000000000000005</v>
      </c>
      <c r="BD133" s="4">
        <v>0.04</v>
      </c>
      <c r="BE133" s="4">
        <v>0.09</v>
      </c>
      <c r="BF133" s="4">
        <v>0</v>
      </c>
      <c r="BG133" s="4">
        <v>0</v>
      </c>
      <c r="BH133" s="4">
        <v>0</v>
      </c>
      <c r="BI133" s="4">
        <v>3.28</v>
      </c>
      <c r="BJ133" s="4">
        <v>0</v>
      </c>
      <c r="BK133" s="4">
        <v>0</v>
      </c>
      <c r="BL133" s="4">
        <v>7.83</v>
      </c>
      <c r="BM133" s="4">
        <v>0</v>
      </c>
      <c r="BN133" s="4">
        <v>0</v>
      </c>
      <c r="BO133" s="4">
        <v>0</v>
      </c>
      <c r="BP133" s="4">
        <v>0</v>
      </c>
      <c r="BQ133" s="4">
        <v>0</v>
      </c>
      <c r="BR133" s="4">
        <v>56.68</v>
      </c>
      <c r="BT133" s="4">
        <v>432</v>
      </c>
      <c r="BV133" s="4">
        <v>0</v>
      </c>
      <c r="BW133" s="4">
        <v>0</v>
      </c>
      <c r="BX133" s="4">
        <v>0</v>
      </c>
      <c r="BY133" s="4">
        <v>0</v>
      </c>
      <c r="BZ133" s="4">
        <v>0</v>
      </c>
      <c r="CA133" s="4">
        <v>0</v>
      </c>
      <c r="CB133" s="4">
        <v>0</v>
      </c>
      <c r="CC133" s="4">
        <v>0</v>
      </c>
      <c r="CD133" s="4">
        <v>0</v>
      </c>
      <c r="CE133" s="4">
        <v>0</v>
      </c>
      <c r="CF133" s="4">
        <v>0</v>
      </c>
    </row>
    <row r="134" spans="1:84" s="5" customFormat="1" ht="14.25" x14ac:dyDescent="0.2">
      <c r="A134" s="6"/>
      <c r="B134" s="21" t="s">
        <v>89</v>
      </c>
      <c r="C134" s="22">
        <f>C133+C132+C131+C130+C129+C128</f>
        <v>1045</v>
      </c>
      <c r="D134" s="23">
        <v>56.17</v>
      </c>
      <c r="E134" s="23">
        <v>41.55</v>
      </c>
      <c r="F134" s="23">
        <v>44.55</v>
      </c>
      <c r="G134" s="23">
        <v>24.19</v>
      </c>
      <c r="H134" s="23">
        <v>135.55000000000001</v>
      </c>
      <c r="I134" s="23">
        <v>1210.71</v>
      </c>
      <c r="J134" s="28">
        <v>13.71</v>
      </c>
      <c r="K134" s="28">
        <v>14.52</v>
      </c>
      <c r="L134" s="28">
        <v>5.66</v>
      </c>
      <c r="M134" s="28">
        <v>0</v>
      </c>
      <c r="N134" s="28">
        <v>45.63</v>
      </c>
      <c r="O134" s="28">
        <v>89.92</v>
      </c>
      <c r="P134" s="28">
        <v>18.440000000000001</v>
      </c>
      <c r="Q134" s="28">
        <v>0</v>
      </c>
      <c r="R134" s="28">
        <v>0</v>
      </c>
      <c r="S134" s="28">
        <v>2.04</v>
      </c>
      <c r="T134" s="28">
        <v>10.9</v>
      </c>
      <c r="U134" s="28">
        <v>1406.88</v>
      </c>
      <c r="V134" s="28">
        <v>1674.87</v>
      </c>
      <c r="W134" s="28">
        <v>0.59</v>
      </c>
      <c r="X134" s="28">
        <v>9.65</v>
      </c>
      <c r="Y134" s="28">
        <v>16.16</v>
      </c>
      <c r="Z134" s="5">
        <v>0</v>
      </c>
      <c r="AA134" s="5">
        <v>0</v>
      </c>
      <c r="AB134" s="5">
        <v>0</v>
      </c>
      <c r="AC134" s="5">
        <v>1161.6099999999999</v>
      </c>
      <c r="AD134" s="5">
        <v>633.21</v>
      </c>
      <c r="AE134" s="5">
        <v>272.2</v>
      </c>
      <c r="AF134" s="5">
        <v>530.15</v>
      </c>
      <c r="AG134" s="5">
        <v>222.01</v>
      </c>
      <c r="AH134" s="5">
        <v>844.48</v>
      </c>
      <c r="AI134" s="5">
        <v>734.13</v>
      </c>
      <c r="AJ134" s="5">
        <v>853.37</v>
      </c>
      <c r="AK134" s="5">
        <v>1338.57</v>
      </c>
      <c r="AL134" s="5">
        <v>330.53</v>
      </c>
      <c r="AM134" s="5">
        <v>679.88</v>
      </c>
      <c r="AN134" s="5">
        <v>3518.64</v>
      </c>
      <c r="AO134" s="5">
        <v>105.92</v>
      </c>
      <c r="AP134" s="5">
        <v>1122.94</v>
      </c>
      <c r="AQ134" s="5">
        <v>737.98</v>
      </c>
      <c r="AR134" s="5">
        <v>538.66</v>
      </c>
      <c r="AS134" s="5">
        <v>290.62</v>
      </c>
      <c r="AT134" s="5">
        <v>0.41</v>
      </c>
      <c r="AU134" s="5">
        <v>0.19</v>
      </c>
      <c r="AV134" s="5">
        <v>0.12</v>
      </c>
      <c r="AW134" s="5">
        <v>0.31</v>
      </c>
      <c r="AX134" s="5">
        <v>0.32</v>
      </c>
      <c r="AY134" s="5">
        <v>1.4</v>
      </c>
      <c r="AZ134" s="5">
        <v>0.06</v>
      </c>
      <c r="BA134" s="5">
        <v>4.3</v>
      </c>
      <c r="BB134" s="5">
        <v>0.03</v>
      </c>
      <c r="BC134" s="5">
        <v>1.7</v>
      </c>
      <c r="BD134" s="5">
        <v>0.1</v>
      </c>
      <c r="BE134" s="5">
        <v>0.15</v>
      </c>
      <c r="BF134" s="5">
        <v>0</v>
      </c>
      <c r="BG134" s="5">
        <v>0.16</v>
      </c>
      <c r="BH134" s="5">
        <v>0.4</v>
      </c>
      <c r="BI134" s="5">
        <v>7.64</v>
      </c>
      <c r="BJ134" s="5">
        <v>0.03</v>
      </c>
      <c r="BK134" s="5">
        <v>0</v>
      </c>
      <c r="BL134" s="5">
        <v>14.34</v>
      </c>
      <c r="BM134" s="5">
        <v>0.12</v>
      </c>
      <c r="BN134" s="5">
        <v>0.01</v>
      </c>
      <c r="BO134" s="5">
        <v>0</v>
      </c>
      <c r="BP134" s="5">
        <v>0</v>
      </c>
      <c r="BQ134" s="5">
        <v>0</v>
      </c>
      <c r="BR134" s="5">
        <v>748.73</v>
      </c>
      <c r="BS134" s="5" t="e">
        <f>$I$134/#REF!*100</f>
        <v>#REF!</v>
      </c>
      <c r="BT134" s="5">
        <v>806.52</v>
      </c>
      <c r="BV134" s="5">
        <v>0</v>
      </c>
      <c r="BW134" s="5">
        <v>0</v>
      </c>
      <c r="BX134" s="5">
        <v>0</v>
      </c>
      <c r="BY134" s="5">
        <v>0</v>
      </c>
      <c r="BZ134" s="5">
        <v>0</v>
      </c>
      <c r="CA134" s="5">
        <v>0</v>
      </c>
      <c r="CB134" s="5">
        <v>0</v>
      </c>
      <c r="CC134" s="5">
        <v>0</v>
      </c>
      <c r="CD134" s="5">
        <v>0</v>
      </c>
      <c r="CE134" s="5">
        <v>20</v>
      </c>
      <c r="CF134" s="5">
        <v>1.5</v>
      </c>
    </row>
    <row r="135" spans="1:84" s="2" customFormat="1" x14ac:dyDescent="0.25">
      <c r="A135" s="4"/>
      <c r="B135" s="57" t="s">
        <v>90</v>
      </c>
      <c r="C135" s="18"/>
      <c r="D135" s="19"/>
      <c r="E135" s="19"/>
      <c r="F135" s="19"/>
      <c r="G135" s="19"/>
      <c r="H135" s="19"/>
      <c r="I135" s="19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</row>
    <row r="136" spans="1:84" s="3" customFormat="1" ht="15" x14ac:dyDescent="0.25">
      <c r="A136" s="4" t="str">
        <f>"21/10"</f>
        <v>21/10</v>
      </c>
      <c r="B136" s="20" t="s">
        <v>139</v>
      </c>
      <c r="C136" s="18" t="str">
        <f>"200"</f>
        <v>200</v>
      </c>
      <c r="D136" s="19">
        <v>5.45</v>
      </c>
      <c r="E136" s="19">
        <v>5.8</v>
      </c>
      <c r="F136" s="19">
        <v>4.4000000000000004</v>
      </c>
      <c r="G136" s="19">
        <v>0</v>
      </c>
      <c r="H136" s="19">
        <v>8.74</v>
      </c>
      <c r="I136" s="19">
        <v>95.204800000000006</v>
      </c>
      <c r="J136" s="27">
        <v>3.4</v>
      </c>
      <c r="K136" s="27">
        <v>0</v>
      </c>
      <c r="L136" s="27">
        <v>3.4</v>
      </c>
      <c r="M136" s="27">
        <v>0</v>
      </c>
      <c r="N136" s="27">
        <v>8.74</v>
      </c>
      <c r="O136" s="27">
        <v>0</v>
      </c>
      <c r="P136" s="27">
        <v>0</v>
      </c>
      <c r="Q136" s="27">
        <v>0</v>
      </c>
      <c r="R136" s="27">
        <v>0</v>
      </c>
      <c r="S136" s="27">
        <v>0.2</v>
      </c>
      <c r="T136" s="27">
        <v>1.4</v>
      </c>
      <c r="U136" s="27">
        <v>0</v>
      </c>
      <c r="V136" s="27">
        <v>256.95999999999998</v>
      </c>
      <c r="W136" s="27">
        <v>0.24</v>
      </c>
      <c r="X136" s="27">
        <v>0.16</v>
      </c>
      <c r="Y136" s="27">
        <v>1.04</v>
      </c>
      <c r="Z136" s="33">
        <v>0</v>
      </c>
      <c r="AA136" s="3">
        <v>0</v>
      </c>
      <c r="AB136" s="3">
        <v>0</v>
      </c>
      <c r="AC136" s="3">
        <v>0</v>
      </c>
      <c r="AD136" s="3">
        <v>0</v>
      </c>
      <c r="AE136" s="3">
        <v>0</v>
      </c>
      <c r="AF136" s="3">
        <v>0</v>
      </c>
      <c r="AG136" s="3">
        <v>0</v>
      </c>
      <c r="AH136" s="3">
        <v>0</v>
      </c>
      <c r="AI136" s="3">
        <v>0</v>
      </c>
      <c r="AJ136" s="3">
        <v>0</v>
      </c>
      <c r="AK136" s="3">
        <v>0</v>
      </c>
      <c r="AL136" s="3">
        <v>0</v>
      </c>
      <c r="AM136" s="3">
        <v>0</v>
      </c>
      <c r="AN136" s="3">
        <v>0</v>
      </c>
      <c r="AO136" s="3">
        <v>0</v>
      </c>
      <c r="AP136" s="3">
        <v>0</v>
      </c>
      <c r="AQ136" s="3">
        <v>0</v>
      </c>
      <c r="AR136" s="3">
        <v>0</v>
      </c>
      <c r="AS136" s="3">
        <v>0</v>
      </c>
      <c r="AT136" s="3">
        <v>0</v>
      </c>
      <c r="AU136" s="3">
        <v>0</v>
      </c>
      <c r="AV136" s="3">
        <v>0</v>
      </c>
      <c r="AW136" s="3">
        <v>0</v>
      </c>
      <c r="AX136" s="3">
        <v>0</v>
      </c>
      <c r="AY136" s="3">
        <v>0</v>
      </c>
      <c r="AZ136" s="3">
        <v>0</v>
      </c>
      <c r="BA136" s="3">
        <v>0</v>
      </c>
      <c r="BB136" s="3">
        <v>0</v>
      </c>
      <c r="BC136" s="3">
        <v>0</v>
      </c>
      <c r="BD136" s="3">
        <v>0</v>
      </c>
      <c r="BE136" s="3">
        <v>0</v>
      </c>
      <c r="BF136" s="3">
        <v>0</v>
      </c>
      <c r="BG136" s="3">
        <v>0</v>
      </c>
      <c r="BH136" s="3">
        <v>0</v>
      </c>
      <c r="BI136" s="3">
        <v>0</v>
      </c>
      <c r="BJ136" s="3">
        <v>0</v>
      </c>
      <c r="BK136" s="3">
        <v>0</v>
      </c>
      <c r="BL136" s="3">
        <v>0</v>
      </c>
      <c r="BM136" s="3">
        <v>0</v>
      </c>
      <c r="BN136" s="3">
        <v>0</v>
      </c>
      <c r="BO136" s="3">
        <v>0</v>
      </c>
      <c r="BP136" s="3">
        <v>0</v>
      </c>
      <c r="BQ136" s="3">
        <v>0</v>
      </c>
      <c r="BR136" s="3">
        <v>178</v>
      </c>
      <c r="BT136" s="3">
        <v>26.67</v>
      </c>
      <c r="BV136" s="3">
        <v>0</v>
      </c>
      <c r="BW136" s="3">
        <v>0</v>
      </c>
      <c r="BX136" s="3">
        <v>0</v>
      </c>
      <c r="BY136" s="3">
        <v>0</v>
      </c>
      <c r="BZ136" s="3">
        <v>0</v>
      </c>
      <c r="CA136" s="3">
        <v>0</v>
      </c>
      <c r="CB136" s="3">
        <v>0</v>
      </c>
      <c r="CC136" s="3">
        <v>0</v>
      </c>
      <c r="CD136" s="3">
        <v>0</v>
      </c>
      <c r="CE136" s="3">
        <v>0</v>
      </c>
      <c r="CF136" s="3">
        <v>0</v>
      </c>
    </row>
    <row r="137" spans="1:84" s="3" customFormat="1" ht="15" x14ac:dyDescent="0.25">
      <c r="A137" s="4" t="str">
        <f>"21/12"</f>
        <v>21/12</v>
      </c>
      <c r="B137" s="20" t="s">
        <v>140</v>
      </c>
      <c r="C137" s="18" t="str">
        <f>"60"</f>
        <v>60</v>
      </c>
      <c r="D137" s="19">
        <v>7.3</v>
      </c>
      <c r="E137" s="19">
        <v>4.59</v>
      </c>
      <c r="F137" s="19">
        <v>12.11</v>
      </c>
      <c r="G137" s="19">
        <v>0.38</v>
      </c>
      <c r="H137" s="19">
        <v>31.45</v>
      </c>
      <c r="I137" s="19">
        <v>265.68438254400002</v>
      </c>
      <c r="J137" s="27">
        <v>8.3800000000000008</v>
      </c>
      <c r="K137" s="27">
        <v>0.33</v>
      </c>
      <c r="L137" s="27">
        <v>8.3800000000000008</v>
      </c>
      <c r="M137" s="27">
        <v>0</v>
      </c>
      <c r="N137" s="27">
        <v>13.28</v>
      </c>
      <c r="O137" s="27">
        <v>18.170000000000002</v>
      </c>
      <c r="P137" s="27">
        <v>0.94</v>
      </c>
      <c r="Q137" s="27">
        <v>0</v>
      </c>
      <c r="R137" s="27">
        <v>0</v>
      </c>
      <c r="S137" s="27">
        <v>0.22</v>
      </c>
      <c r="T137" s="27">
        <v>0.88</v>
      </c>
      <c r="U137" s="27">
        <v>91.05</v>
      </c>
      <c r="V137" s="27">
        <v>65.38</v>
      </c>
      <c r="W137" s="27">
        <v>0.1</v>
      </c>
      <c r="X137" s="27">
        <v>0.37</v>
      </c>
      <c r="Y137" s="27">
        <v>0.04</v>
      </c>
      <c r="Z137" s="33">
        <v>0</v>
      </c>
      <c r="AA137" s="3">
        <v>0</v>
      </c>
      <c r="AB137" s="3">
        <v>0</v>
      </c>
      <c r="AC137" s="3">
        <v>328.88</v>
      </c>
      <c r="AD137" s="3">
        <v>155.19999999999999</v>
      </c>
      <c r="AE137" s="3">
        <v>82.13</v>
      </c>
      <c r="AF137" s="3">
        <v>146.41</v>
      </c>
      <c r="AG137" s="3">
        <v>51.62</v>
      </c>
      <c r="AH137" s="3">
        <v>201.66</v>
      </c>
      <c r="AI137" s="3">
        <v>158.99</v>
      </c>
      <c r="AJ137" s="3">
        <v>183.75</v>
      </c>
      <c r="AK137" s="3">
        <v>210.65</v>
      </c>
      <c r="AL137" s="3">
        <v>90.19</v>
      </c>
      <c r="AM137" s="3">
        <v>136.86000000000001</v>
      </c>
      <c r="AN137" s="3">
        <v>1027.68</v>
      </c>
      <c r="AO137" s="3">
        <v>1.61</v>
      </c>
      <c r="AP137" s="3">
        <v>309.74</v>
      </c>
      <c r="AQ137" s="3">
        <v>227.74</v>
      </c>
      <c r="AR137" s="3">
        <v>117</v>
      </c>
      <c r="AS137" s="3">
        <v>82.57</v>
      </c>
      <c r="AT137" s="3">
        <v>0.35</v>
      </c>
      <c r="AU137" s="3">
        <v>0.16</v>
      </c>
      <c r="AV137" s="3">
        <v>0.09</v>
      </c>
      <c r="AW137" s="3">
        <v>0.2</v>
      </c>
      <c r="AX137" s="3">
        <v>0.22</v>
      </c>
      <c r="AY137" s="3">
        <v>1.04</v>
      </c>
      <c r="AZ137" s="3">
        <v>0</v>
      </c>
      <c r="BA137" s="3">
        <v>2.9</v>
      </c>
      <c r="BB137" s="3">
        <v>0</v>
      </c>
      <c r="BC137" s="3">
        <v>0.89</v>
      </c>
      <c r="BD137" s="3">
        <v>0</v>
      </c>
      <c r="BE137" s="3">
        <v>0</v>
      </c>
      <c r="BF137" s="3">
        <v>0</v>
      </c>
      <c r="BG137" s="3">
        <v>0</v>
      </c>
      <c r="BH137" s="3">
        <v>0.3</v>
      </c>
      <c r="BI137" s="3">
        <v>2.37</v>
      </c>
      <c r="BJ137" s="3">
        <v>0</v>
      </c>
      <c r="BK137" s="3">
        <v>0</v>
      </c>
      <c r="BL137" s="3">
        <v>0.28000000000000003</v>
      </c>
      <c r="BM137" s="3">
        <v>0.02</v>
      </c>
      <c r="BN137" s="3">
        <v>0</v>
      </c>
      <c r="BO137" s="3">
        <v>0</v>
      </c>
      <c r="BP137" s="3">
        <v>0</v>
      </c>
      <c r="BQ137" s="3">
        <v>0</v>
      </c>
      <c r="BR137" s="3">
        <v>27.81</v>
      </c>
      <c r="BT137" s="3">
        <v>62.22</v>
      </c>
      <c r="BV137" s="3">
        <v>0</v>
      </c>
      <c r="BW137" s="3">
        <v>0</v>
      </c>
      <c r="BX137" s="3">
        <v>0</v>
      </c>
      <c r="BY137" s="3">
        <v>0</v>
      </c>
      <c r="BZ137" s="3">
        <v>0</v>
      </c>
      <c r="CA137" s="3">
        <v>0</v>
      </c>
      <c r="CB137" s="3">
        <v>0</v>
      </c>
      <c r="CC137" s="3">
        <v>0</v>
      </c>
      <c r="CD137" s="3">
        <v>0</v>
      </c>
      <c r="CE137" s="3">
        <v>13.8</v>
      </c>
      <c r="CF137" s="3">
        <v>0.24</v>
      </c>
    </row>
    <row r="138" spans="1:84" s="4" customFormat="1" ht="15" x14ac:dyDescent="0.25">
      <c r="A138" s="4" t="str">
        <f>"-"</f>
        <v>-</v>
      </c>
      <c r="B138" s="20" t="s">
        <v>93</v>
      </c>
      <c r="C138" s="18" t="str">
        <f>"180"</f>
        <v>180</v>
      </c>
      <c r="D138" s="19">
        <v>0.72</v>
      </c>
      <c r="E138" s="19">
        <v>0</v>
      </c>
      <c r="F138" s="19">
        <v>0.72</v>
      </c>
      <c r="G138" s="19">
        <v>0.72</v>
      </c>
      <c r="H138" s="19">
        <v>17.64</v>
      </c>
      <c r="I138" s="19">
        <v>87.623999999999995</v>
      </c>
      <c r="J138" s="27">
        <v>0.18</v>
      </c>
      <c r="K138" s="27">
        <v>0</v>
      </c>
      <c r="L138" s="27">
        <v>0</v>
      </c>
      <c r="M138" s="27">
        <v>0</v>
      </c>
      <c r="N138" s="27">
        <v>16.2</v>
      </c>
      <c r="O138" s="27">
        <v>1.44</v>
      </c>
      <c r="P138" s="27">
        <v>3.24</v>
      </c>
      <c r="Q138" s="27">
        <v>0</v>
      </c>
      <c r="R138" s="27">
        <v>0</v>
      </c>
      <c r="S138" s="27">
        <v>1.44</v>
      </c>
      <c r="T138" s="27">
        <v>0.9</v>
      </c>
      <c r="U138" s="27">
        <v>46.8</v>
      </c>
      <c r="V138" s="27">
        <v>500.4</v>
      </c>
      <c r="W138" s="27">
        <v>0.04</v>
      </c>
      <c r="X138" s="27">
        <v>0.54</v>
      </c>
      <c r="Y138" s="27">
        <v>18</v>
      </c>
      <c r="Z138" s="34">
        <v>0</v>
      </c>
      <c r="AA138" s="4">
        <v>0</v>
      </c>
      <c r="AB138" s="4">
        <v>0</v>
      </c>
      <c r="AC138" s="4">
        <v>34.200000000000003</v>
      </c>
      <c r="AD138" s="4">
        <v>32.4</v>
      </c>
      <c r="AE138" s="4">
        <v>5.4</v>
      </c>
      <c r="AF138" s="4">
        <v>19.8</v>
      </c>
      <c r="AG138" s="4">
        <v>5.4</v>
      </c>
      <c r="AH138" s="4">
        <v>16.2</v>
      </c>
      <c r="AI138" s="4">
        <v>30.6</v>
      </c>
      <c r="AJ138" s="4">
        <v>18</v>
      </c>
      <c r="AK138" s="4">
        <v>140.4</v>
      </c>
      <c r="AL138" s="4">
        <v>12.6</v>
      </c>
      <c r="AM138" s="4">
        <v>25.2</v>
      </c>
      <c r="AN138" s="4">
        <v>75.599999999999994</v>
      </c>
      <c r="AO138" s="4">
        <v>0</v>
      </c>
      <c r="AP138" s="4">
        <v>23.4</v>
      </c>
      <c r="AQ138" s="4">
        <v>28.8</v>
      </c>
      <c r="AR138" s="4">
        <v>10.8</v>
      </c>
      <c r="AS138" s="4">
        <v>9</v>
      </c>
      <c r="AT138" s="4">
        <v>0</v>
      </c>
      <c r="AU138" s="4">
        <v>0</v>
      </c>
      <c r="AV138" s="4">
        <v>0</v>
      </c>
      <c r="AW138" s="4">
        <v>0</v>
      </c>
      <c r="AX138" s="4">
        <v>0</v>
      </c>
      <c r="AY138" s="4">
        <v>0</v>
      </c>
      <c r="AZ138" s="4">
        <v>0</v>
      </c>
      <c r="BA138" s="4">
        <v>0</v>
      </c>
      <c r="BB138" s="4">
        <v>0</v>
      </c>
      <c r="BC138" s="4">
        <v>0</v>
      </c>
      <c r="BD138" s="4">
        <v>0</v>
      </c>
      <c r="BE138" s="4">
        <v>0</v>
      </c>
      <c r="BF138" s="4">
        <v>0</v>
      </c>
      <c r="BG138" s="4">
        <v>0</v>
      </c>
      <c r="BH138" s="4">
        <v>0</v>
      </c>
      <c r="BI138" s="4">
        <v>0</v>
      </c>
      <c r="BJ138" s="4">
        <v>0</v>
      </c>
      <c r="BK138" s="4">
        <v>0</v>
      </c>
      <c r="BL138" s="4">
        <v>0</v>
      </c>
      <c r="BM138" s="4">
        <v>0</v>
      </c>
      <c r="BN138" s="4">
        <v>0</v>
      </c>
      <c r="BO138" s="4">
        <v>0</v>
      </c>
      <c r="BP138" s="4">
        <v>0</v>
      </c>
      <c r="BQ138" s="4">
        <v>0</v>
      </c>
      <c r="BR138" s="4">
        <v>155.34</v>
      </c>
      <c r="BT138" s="4">
        <v>9</v>
      </c>
      <c r="BV138" s="4">
        <v>0</v>
      </c>
      <c r="BW138" s="4">
        <v>0</v>
      </c>
      <c r="BX138" s="4">
        <v>0</v>
      </c>
      <c r="BY138" s="4">
        <v>0</v>
      </c>
      <c r="BZ138" s="4">
        <v>0</v>
      </c>
      <c r="CA138" s="4">
        <v>0</v>
      </c>
      <c r="CB138" s="4">
        <v>0</v>
      </c>
      <c r="CC138" s="4">
        <v>0</v>
      </c>
      <c r="CD138" s="4">
        <v>0</v>
      </c>
      <c r="CE138" s="4">
        <v>0</v>
      </c>
      <c r="CF138" s="4">
        <v>0</v>
      </c>
    </row>
    <row r="139" spans="1:84" s="5" customFormat="1" ht="14.25" x14ac:dyDescent="0.2">
      <c r="A139" s="6"/>
      <c r="B139" s="21" t="s">
        <v>94</v>
      </c>
      <c r="C139" s="22">
        <f>C138+C137+C136</f>
        <v>440</v>
      </c>
      <c r="D139" s="23">
        <v>13.47</v>
      </c>
      <c r="E139" s="23">
        <v>10.39</v>
      </c>
      <c r="F139" s="23">
        <v>17.23</v>
      </c>
      <c r="G139" s="23">
        <v>1.1000000000000001</v>
      </c>
      <c r="H139" s="23">
        <v>57.82</v>
      </c>
      <c r="I139" s="23">
        <v>448.51</v>
      </c>
      <c r="J139" s="28">
        <v>11.96</v>
      </c>
      <c r="K139" s="28">
        <v>0.33</v>
      </c>
      <c r="L139" s="28">
        <v>11.78</v>
      </c>
      <c r="M139" s="28">
        <v>0</v>
      </c>
      <c r="N139" s="28">
        <v>38.22</v>
      </c>
      <c r="O139" s="28">
        <v>19.61</v>
      </c>
      <c r="P139" s="28">
        <v>4.18</v>
      </c>
      <c r="Q139" s="28">
        <v>0</v>
      </c>
      <c r="R139" s="28">
        <v>0</v>
      </c>
      <c r="S139" s="28">
        <v>1.86</v>
      </c>
      <c r="T139" s="28">
        <v>3.18</v>
      </c>
      <c r="U139" s="28">
        <v>137.85</v>
      </c>
      <c r="V139" s="28">
        <v>822.74</v>
      </c>
      <c r="W139" s="28">
        <v>0.37</v>
      </c>
      <c r="X139" s="28">
        <v>1.07</v>
      </c>
      <c r="Y139" s="28">
        <v>19.079999999999998</v>
      </c>
      <c r="Z139" s="5">
        <v>0</v>
      </c>
      <c r="AA139" s="5">
        <v>0</v>
      </c>
      <c r="AB139" s="5">
        <v>0</v>
      </c>
      <c r="AC139" s="5">
        <v>363.08</v>
      </c>
      <c r="AD139" s="5">
        <v>187.6</v>
      </c>
      <c r="AE139" s="5">
        <v>87.53</v>
      </c>
      <c r="AF139" s="5">
        <v>166.21</v>
      </c>
      <c r="AG139" s="5">
        <v>57.02</v>
      </c>
      <c r="AH139" s="5">
        <v>217.86</v>
      </c>
      <c r="AI139" s="5">
        <v>189.59</v>
      </c>
      <c r="AJ139" s="5">
        <v>201.75</v>
      </c>
      <c r="AK139" s="5">
        <v>351.05</v>
      </c>
      <c r="AL139" s="5">
        <v>102.79</v>
      </c>
      <c r="AM139" s="5">
        <v>162.06</v>
      </c>
      <c r="AN139" s="5">
        <v>1103.28</v>
      </c>
      <c r="AO139" s="5">
        <v>1.61</v>
      </c>
      <c r="AP139" s="5">
        <v>333.14</v>
      </c>
      <c r="AQ139" s="5">
        <v>256.54000000000002</v>
      </c>
      <c r="AR139" s="5">
        <v>127.8</v>
      </c>
      <c r="AS139" s="5">
        <v>91.57</v>
      </c>
      <c r="AT139" s="5">
        <v>0.35</v>
      </c>
      <c r="AU139" s="5">
        <v>0.16</v>
      </c>
      <c r="AV139" s="5">
        <v>0.09</v>
      </c>
      <c r="AW139" s="5">
        <v>0.2</v>
      </c>
      <c r="AX139" s="5">
        <v>0.22</v>
      </c>
      <c r="AY139" s="5">
        <v>1.04</v>
      </c>
      <c r="AZ139" s="5">
        <v>0</v>
      </c>
      <c r="BA139" s="5">
        <v>2.9</v>
      </c>
      <c r="BB139" s="5">
        <v>0</v>
      </c>
      <c r="BC139" s="5">
        <v>0.89</v>
      </c>
      <c r="BD139" s="5">
        <v>0</v>
      </c>
      <c r="BE139" s="5">
        <v>0</v>
      </c>
      <c r="BF139" s="5">
        <v>0</v>
      </c>
      <c r="BG139" s="5">
        <v>0</v>
      </c>
      <c r="BH139" s="5">
        <v>0.3</v>
      </c>
      <c r="BI139" s="5">
        <v>2.37</v>
      </c>
      <c r="BJ139" s="5">
        <v>0</v>
      </c>
      <c r="BK139" s="5">
        <v>0</v>
      </c>
      <c r="BL139" s="5">
        <v>0.28000000000000003</v>
      </c>
      <c r="BM139" s="5">
        <v>0.02</v>
      </c>
      <c r="BN139" s="5">
        <v>0</v>
      </c>
      <c r="BO139" s="5">
        <v>0</v>
      </c>
      <c r="BP139" s="5">
        <v>0</v>
      </c>
      <c r="BQ139" s="5">
        <v>0</v>
      </c>
      <c r="BR139" s="5">
        <v>361.15</v>
      </c>
      <c r="BS139" s="5" t="e">
        <f>$I$139/#REF!*100</f>
        <v>#REF!</v>
      </c>
      <c r="BT139" s="5">
        <v>97.89</v>
      </c>
      <c r="BV139" s="5">
        <v>0</v>
      </c>
      <c r="BW139" s="5">
        <v>0</v>
      </c>
      <c r="BX139" s="5">
        <v>0</v>
      </c>
      <c r="BY139" s="5">
        <v>0</v>
      </c>
      <c r="BZ139" s="5">
        <v>0</v>
      </c>
      <c r="CA139" s="5">
        <v>0</v>
      </c>
      <c r="CB139" s="5">
        <v>0</v>
      </c>
      <c r="CC139" s="5">
        <v>0</v>
      </c>
      <c r="CD139" s="5">
        <v>0</v>
      </c>
      <c r="CE139" s="5">
        <v>13.8</v>
      </c>
      <c r="CF139" s="5">
        <v>0.24</v>
      </c>
    </row>
    <row r="140" spans="1:84" s="2" customFormat="1" x14ac:dyDescent="0.25">
      <c r="A140" s="4"/>
      <c r="B140" s="57" t="s">
        <v>95</v>
      </c>
      <c r="C140" s="18"/>
      <c r="D140" s="19"/>
      <c r="E140" s="19"/>
      <c r="F140" s="19"/>
      <c r="G140" s="19"/>
      <c r="H140" s="19"/>
      <c r="I140" s="19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</row>
    <row r="141" spans="1:84" s="3" customFormat="1" ht="15" x14ac:dyDescent="0.25">
      <c r="A141" s="4" t="str">
        <f>"18/1"</f>
        <v>18/1</v>
      </c>
      <c r="B141" s="20" t="s">
        <v>141</v>
      </c>
      <c r="C141" s="18" t="str">
        <f>"100"</f>
        <v>100</v>
      </c>
      <c r="D141" s="19">
        <v>1.1499999999999999</v>
      </c>
      <c r="E141" s="19">
        <v>0</v>
      </c>
      <c r="F141" s="19">
        <v>4.9800000000000004</v>
      </c>
      <c r="G141" s="19">
        <v>4.9800000000000004</v>
      </c>
      <c r="H141" s="19">
        <v>11.95</v>
      </c>
      <c r="I141" s="19">
        <v>99.941772</v>
      </c>
      <c r="J141" s="27">
        <v>0.63</v>
      </c>
      <c r="K141" s="27">
        <v>3.25</v>
      </c>
      <c r="L141" s="27">
        <v>0.63</v>
      </c>
      <c r="M141" s="27">
        <v>0</v>
      </c>
      <c r="N141" s="27">
        <v>11.78</v>
      </c>
      <c r="O141" s="27">
        <v>0.18</v>
      </c>
      <c r="P141" s="27">
        <v>2.12</v>
      </c>
      <c r="Q141" s="27">
        <v>0</v>
      </c>
      <c r="R141" s="27">
        <v>0</v>
      </c>
      <c r="S141" s="27">
        <v>0.26</v>
      </c>
      <c r="T141" s="27">
        <v>0.89</v>
      </c>
      <c r="U141" s="27">
        <v>18.57</v>
      </c>
      <c r="V141" s="27">
        <v>176.58</v>
      </c>
      <c r="W141" s="27">
        <v>0.06</v>
      </c>
      <c r="X141" s="27">
        <v>0.88</v>
      </c>
      <c r="Y141" s="27">
        <v>4.41</v>
      </c>
      <c r="Z141" s="33">
        <v>0</v>
      </c>
      <c r="AA141" s="3">
        <v>0</v>
      </c>
      <c r="AB141" s="3">
        <v>0</v>
      </c>
      <c r="AC141" s="3">
        <v>46.71</v>
      </c>
      <c r="AD141" s="3">
        <v>41.6</v>
      </c>
      <c r="AE141" s="3">
        <v>10.95</v>
      </c>
      <c r="AF141" s="3">
        <v>34.64</v>
      </c>
      <c r="AG141" s="3">
        <v>9.99</v>
      </c>
      <c r="AH141" s="3">
        <v>33.22</v>
      </c>
      <c r="AI141" s="3">
        <v>46.1</v>
      </c>
      <c r="AJ141" s="3">
        <v>41.9</v>
      </c>
      <c r="AK141" s="3">
        <v>126.1</v>
      </c>
      <c r="AL141" s="3">
        <v>15.3</v>
      </c>
      <c r="AM141" s="3">
        <v>28.34</v>
      </c>
      <c r="AN141" s="3">
        <v>228.34</v>
      </c>
      <c r="AO141" s="3">
        <v>3.53</v>
      </c>
      <c r="AP141" s="3">
        <v>30.34</v>
      </c>
      <c r="AQ141" s="3">
        <v>33.28</v>
      </c>
      <c r="AR141" s="3">
        <v>20.11</v>
      </c>
      <c r="AS141" s="3">
        <v>11.96</v>
      </c>
      <c r="AT141" s="3">
        <v>0.13</v>
      </c>
      <c r="AU141" s="3">
        <v>0.06</v>
      </c>
      <c r="AV141" s="3">
        <v>0.03</v>
      </c>
      <c r="AW141" s="3">
        <v>0.08</v>
      </c>
      <c r="AX141" s="3">
        <v>0.08</v>
      </c>
      <c r="AY141" s="3">
        <v>0.39</v>
      </c>
      <c r="AZ141" s="3">
        <v>0</v>
      </c>
      <c r="BA141" s="3">
        <v>0.31</v>
      </c>
      <c r="BB141" s="3">
        <v>0</v>
      </c>
      <c r="BC141" s="3">
        <v>0.2</v>
      </c>
      <c r="BD141" s="3">
        <v>0.01</v>
      </c>
      <c r="BE141" s="3">
        <v>0.03</v>
      </c>
      <c r="BF141" s="3">
        <v>0</v>
      </c>
      <c r="BG141" s="3">
        <v>0</v>
      </c>
      <c r="BH141" s="3">
        <v>0.08</v>
      </c>
      <c r="BI141" s="3">
        <v>1.17</v>
      </c>
      <c r="BJ141" s="3">
        <v>0.02</v>
      </c>
      <c r="BK141" s="3">
        <v>0</v>
      </c>
      <c r="BL141" s="3">
        <v>2.94</v>
      </c>
      <c r="BM141" s="3">
        <v>0</v>
      </c>
      <c r="BN141" s="3">
        <v>0</v>
      </c>
      <c r="BO141" s="3">
        <v>0</v>
      </c>
      <c r="BP141" s="3">
        <v>0</v>
      </c>
      <c r="BQ141" s="3">
        <v>0</v>
      </c>
      <c r="BR141" s="3">
        <v>79.209999999999994</v>
      </c>
      <c r="BT141" s="3">
        <v>1764</v>
      </c>
      <c r="BV141" s="3">
        <v>0</v>
      </c>
      <c r="BW141" s="3">
        <v>0</v>
      </c>
      <c r="BX141" s="3">
        <v>0</v>
      </c>
      <c r="BY141" s="3">
        <v>0</v>
      </c>
      <c r="BZ141" s="3">
        <v>0</v>
      </c>
      <c r="CA141" s="3">
        <v>0</v>
      </c>
      <c r="CB141" s="3">
        <v>0</v>
      </c>
      <c r="CC141" s="3">
        <v>0</v>
      </c>
      <c r="CD141" s="3">
        <v>0</v>
      </c>
      <c r="CE141" s="3">
        <v>6</v>
      </c>
      <c r="CF141" s="3">
        <v>0</v>
      </c>
    </row>
    <row r="142" spans="1:84" s="3" customFormat="1" ht="15" x14ac:dyDescent="0.25">
      <c r="A142" s="4" t="str">
        <f>"41/8"</f>
        <v>41/8</v>
      </c>
      <c r="B142" s="20" t="s">
        <v>97</v>
      </c>
      <c r="C142" s="18" t="str">
        <f>"200"</f>
        <v>200</v>
      </c>
      <c r="D142" s="19">
        <v>4.1100000000000003</v>
      </c>
      <c r="E142" s="19">
        <v>0.83</v>
      </c>
      <c r="F142" s="19">
        <v>5.46</v>
      </c>
      <c r="G142" s="19">
        <v>0.71</v>
      </c>
      <c r="H142" s="19">
        <v>27.55</v>
      </c>
      <c r="I142" s="19">
        <v>183.228069413333</v>
      </c>
      <c r="J142" s="27">
        <v>3.77</v>
      </c>
      <c r="K142" s="27">
        <v>0.15</v>
      </c>
      <c r="L142" s="27">
        <v>0.45</v>
      </c>
      <c r="M142" s="27">
        <v>0</v>
      </c>
      <c r="N142" s="27">
        <v>3.34</v>
      </c>
      <c r="O142" s="27">
        <v>24.21</v>
      </c>
      <c r="P142" s="27">
        <v>2.2599999999999998</v>
      </c>
      <c r="Q142" s="27">
        <v>0</v>
      </c>
      <c r="R142" s="27">
        <v>0</v>
      </c>
      <c r="S142" s="27">
        <v>0.38</v>
      </c>
      <c r="T142" s="27">
        <v>3.56</v>
      </c>
      <c r="U142" s="27">
        <v>526</v>
      </c>
      <c r="V142" s="27">
        <v>922.51</v>
      </c>
      <c r="W142" s="27">
        <v>0.14000000000000001</v>
      </c>
      <c r="X142" s="27">
        <v>1.87</v>
      </c>
      <c r="Y142" s="27">
        <v>14.33</v>
      </c>
      <c r="Z142" s="33">
        <v>0</v>
      </c>
      <c r="AA142" s="3">
        <v>0</v>
      </c>
      <c r="AB142" s="3">
        <v>0</v>
      </c>
      <c r="AC142" s="3">
        <v>88.28</v>
      </c>
      <c r="AD142" s="3">
        <v>103.01</v>
      </c>
      <c r="AE142" s="3">
        <v>17.760000000000002</v>
      </c>
      <c r="AF142" s="3">
        <v>69.72</v>
      </c>
      <c r="AG142" s="3">
        <v>36.06</v>
      </c>
      <c r="AH142" s="3">
        <v>71.06</v>
      </c>
      <c r="AI142" s="3">
        <v>99.1</v>
      </c>
      <c r="AJ142" s="3">
        <v>268.44</v>
      </c>
      <c r="AK142" s="3">
        <v>120.98</v>
      </c>
      <c r="AL142" s="3">
        <v>25.59</v>
      </c>
      <c r="AM142" s="3">
        <v>69.989999999999995</v>
      </c>
      <c r="AN142" s="3">
        <v>376.03</v>
      </c>
      <c r="AO142" s="3">
        <v>2.13</v>
      </c>
      <c r="AP142" s="3">
        <v>53.14</v>
      </c>
      <c r="AQ142" s="3">
        <v>48.54</v>
      </c>
      <c r="AR142" s="3">
        <v>52.7</v>
      </c>
      <c r="AS142" s="3">
        <v>22.35</v>
      </c>
      <c r="AT142" s="3">
        <v>0.17</v>
      </c>
      <c r="AU142" s="3">
        <v>0.08</v>
      </c>
      <c r="AV142" s="3">
        <v>0.04</v>
      </c>
      <c r="AW142" s="3">
        <v>0.1</v>
      </c>
      <c r="AX142" s="3">
        <v>0.11</v>
      </c>
      <c r="AY142" s="3">
        <v>0.52</v>
      </c>
      <c r="AZ142" s="3">
        <v>0</v>
      </c>
      <c r="BA142" s="3">
        <v>1.47</v>
      </c>
      <c r="BB142" s="3">
        <v>0</v>
      </c>
      <c r="BC142" s="3">
        <v>0.46</v>
      </c>
      <c r="BD142" s="3">
        <v>0</v>
      </c>
      <c r="BE142" s="3">
        <v>0</v>
      </c>
      <c r="BF142" s="3">
        <v>0</v>
      </c>
      <c r="BG142" s="3">
        <v>0.1</v>
      </c>
      <c r="BH142" s="3">
        <v>0.15</v>
      </c>
      <c r="BI142" s="3">
        <v>1.39</v>
      </c>
      <c r="BJ142" s="3">
        <v>0</v>
      </c>
      <c r="BK142" s="3">
        <v>0</v>
      </c>
      <c r="BL142" s="3">
        <v>0.21</v>
      </c>
      <c r="BM142" s="3">
        <v>0.01</v>
      </c>
      <c r="BN142" s="3">
        <v>0.01</v>
      </c>
      <c r="BO142" s="3">
        <v>0</v>
      </c>
      <c r="BP142" s="3">
        <v>0</v>
      </c>
      <c r="BQ142" s="3">
        <v>0</v>
      </c>
      <c r="BR142" s="3">
        <v>164.79</v>
      </c>
      <c r="BT142" s="3">
        <v>26.95</v>
      </c>
      <c r="BV142" s="3">
        <v>0</v>
      </c>
      <c r="BW142" s="3">
        <v>0</v>
      </c>
      <c r="BX142" s="3">
        <v>0</v>
      </c>
      <c r="BY142" s="3">
        <v>0</v>
      </c>
      <c r="BZ142" s="3">
        <v>0</v>
      </c>
      <c r="CA142" s="3">
        <v>0</v>
      </c>
      <c r="CB142" s="3">
        <v>0</v>
      </c>
      <c r="CC142" s="3">
        <v>0</v>
      </c>
      <c r="CD142" s="3">
        <v>0</v>
      </c>
      <c r="CE142" s="3">
        <v>0</v>
      </c>
      <c r="CF142" s="3">
        <v>1.33</v>
      </c>
    </row>
    <row r="143" spans="1:84" s="3" customFormat="1" ht="15" x14ac:dyDescent="0.25">
      <c r="A143" s="4" t="str">
        <f>"-"</f>
        <v>-</v>
      </c>
      <c r="B143" s="20" t="s">
        <v>76</v>
      </c>
      <c r="C143" s="18" t="str">
        <f>"100"</f>
        <v>100</v>
      </c>
      <c r="D143" s="19">
        <v>6.61</v>
      </c>
      <c r="E143" s="19">
        <v>0</v>
      </c>
      <c r="F143" s="19">
        <v>0.66</v>
      </c>
      <c r="G143" s="19">
        <v>0.66</v>
      </c>
      <c r="H143" s="19">
        <v>46.7</v>
      </c>
      <c r="I143" s="19">
        <v>224.80099999999999</v>
      </c>
      <c r="J143" s="27">
        <v>0.2</v>
      </c>
      <c r="K143" s="27">
        <v>0</v>
      </c>
      <c r="L143" s="27">
        <v>0</v>
      </c>
      <c r="M143" s="27">
        <v>0</v>
      </c>
      <c r="N143" s="27">
        <v>1.1000000000000001</v>
      </c>
      <c r="O143" s="27">
        <v>45.6</v>
      </c>
      <c r="P143" s="27">
        <v>0.2</v>
      </c>
      <c r="Q143" s="27">
        <v>0</v>
      </c>
      <c r="R143" s="27">
        <v>0</v>
      </c>
      <c r="S143" s="27">
        <v>0.3</v>
      </c>
      <c r="T143" s="27">
        <v>1.8</v>
      </c>
      <c r="U143" s="27">
        <v>245.7</v>
      </c>
      <c r="V143" s="27">
        <v>82.46</v>
      </c>
      <c r="W143" s="27">
        <v>0.05</v>
      </c>
      <c r="X143" s="27">
        <v>1.36</v>
      </c>
      <c r="Y143" s="27">
        <v>0</v>
      </c>
      <c r="Z143" s="33">
        <v>0</v>
      </c>
      <c r="AA143" s="3">
        <v>0</v>
      </c>
      <c r="AB143" s="3">
        <v>0</v>
      </c>
      <c r="AC143" s="3">
        <v>508.95</v>
      </c>
      <c r="AD143" s="3">
        <v>168.78</v>
      </c>
      <c r="AE143" s="3">
        <v>100.05</v>
      </c>
      <c r="AF143" s="3">
        <v>200.1</v>
      </c>
      <c r="AG143" s="3">
        <v>75.69</v>
      </c>
      <c r="AH143" s="3">
        <v>361.92</v>
      </c>
      <c r="AI143" s="3">
        <v>224.46</v>
      </c>
      <c r="AJ143" s="3">
        <v>313.2</v>
      </c>
      <c r="AK143" s="3">
        <v>258.39</v>
      </c>
      <c r="AL143" s="3">
        <v>135.72</v>
      </c>
      <c r="AM143" s="3">
        <v>240.12</v>
      </c>
      <c r="AN143" s="3">
        <v>2007.96</v>
      </c>
      <c r="AO143" s="3">
        <v>234.9</v>
      </c>
      <c r="AP143" s="3">
        <v>654.24</v>
      </c>
      <c r="AQ143" s="3">
        <v>284.49</v>
      </c>
      <c r="AR143" s="3">
        <v>188.79</v>
      </c>
      <c r="AS143" s="3">
        <v>149.63999999999999</v>
      </c>
      <c r="AT143" s="3">
        <v>0</v>
      </c>
      <c r="AU143" s="3">
        <v>0</v>
      </c>
      <c r="AV143" s="3">
        <v>0</v>
      </c>
      <c r="AW143" s="3">
        <v>0</v>
      </c>
      <c r="AX143" s="3">
        <v>0</v>
      </c>
      <c r="AY143" s="3">
        <v>0</v>
      </c>
      <c r="AZ143" s="3">
        <v>0.14000000000000001</v>
      </c>
      <c r="BA143" s="3">
        <v>0.08</v>
      </c>
      <c r="BB143" s="3">
        <v>7.0000000000000007E-2</v>
      </c>
      <c r="BC143" s="3">
        <v>0.01</v>
      </c>
      <c r="BD143" s="3">
        <v>0</v>
      </c>
      <c r="BE143" s="3">
        <v>0</v>
      </c>
      <c r="BF143" s="3">
        <v>0</v>
      </c>
      <c r="BG143" s="3">
        <v>0</v>
      </c>
      <c r="BH143" s="3">
        <v>0.01</v>
      </c>
      <c r="BI143" s="3">
        <v>7.0000000000000007E-2</v>
      </c>
      <c r="BJ143" s="3">
        <v>0</v>
      </c>
      <c r="BK143" s="3">
        <v>0</v>
      </c>
      <c r="BL143" s="3">
        <v>0.28000000000000003</v>
      </c>
      <c r="BM143" s="3">
        <v>0.01</v>
      </c>
      <c r="BN143" s="3">
        <v>0</v>
      </c>
      <c r="BO143" s="3">
        <v>0</v>
      </c>
      <c r="BP143" s="3">
        <v>0</v>
      </c>
      <c r="BQ143" s="3">
        <v>0</v>
      </c>
      <c r="BR143" s="3">
        <v>39.1</v>
      </c>
      <c r="BT143" s="3">
        <v>0</v>
      </c>
      <c r="BV143" s="3">
        <v>0</v>
      </c>
      <c r="BW143" s="3">
        <v>0</v>
      </c>
      <c r="BX143" s="3">
        <v>0</v>
      </c>
      <c r="BY143" s="3">
        <v>0</v>
      </c>
      <c r="BZ143" s="3">
        <v>0</v>
      </c>
      <c r="CA143" s="3">
        <v>0</v>
      </c>
      <c r="CB143" s="3">
        <v>0</v>
      </c>
      <c r="CC143" s="3">
        <v>0</v>
      </c>
      <c r="CD143" s="3">
        <v>0</v>
      </c>
      <c r="CE143" s="3">
        <v>0</v>
      </c>
      <c r="CF143" s="3">
        <v>0</v>
      </c>
    </row>
    <row r="144" spans="1:84" s="4" customFormat="1" ht="15" x14ac:dyDescent="0.25">
      <c r="A144" s="4" t="str">
        <f>"15/10"</f>
        <v>15/10</v>
      </c>
      <c r="B144" s="20" t="s">
        <v>98</v>
      </c>
      <c r="C144" s="18" t="str">
        <f>"200"</f>
        <v>200</v>
      </c>
      <c r="D144" s="19">
        <v>0.08</v>
      </c>
      <c r="E144" s="19">
        <v>0</v>
      </c>
      <c r="F144" s="19">
        <v>0.01</v>
      </c>
      <c r="G144" s="19">
        <v>0.01</v>
      </c>
      <c r="H144" s="19">
        <v>9</v>
      </c>
      <c r="I144" s="19">
        <v>35.682173658536598</v>
      </c>
      <c r="J144" s="27">
        <v>0</v>
      </c>
      <c r="K144" s="27">
        <v>0</v>
      </c>
      <c r="L144" s="27">
        <v>0</v>
      </c>
      <c r="M144" s="27">
        <v>0</v>
      </c>
      <c r="N144" s="27">
        <v>9</v>
      </c>
      <c r="O144" s="27">
        <v>0</v>
      </c>
      <c r="P144" s="27">
        <v>0.11</v>
      </c>
      <c r="Q144" s="27">
        <v>0</v>
      </c>
      <c r="R144" s="27">
        <v>0</v>
      </c>
      <c r="S144" s="27">
        <v>0.28000000000000003</v>
      </c>
      <c r="T144" s="27">
        <v>0.04</v>
      </c>
      <c r="U144" s="27">
        <v>0.63</v>
      </c>
      <c r="V144" s="27">
        <v>7.25</v>
      </c>
      <c r="W144" s="27">
        <v>0</v>
      </c>
      <c r="X144" s="27">
        <v>0</v>
      </c>
      <c r="Y144" s="27">
        <v>0.78</v>
      </c>
      <c r="Z144" s="34">
        <v>0</v>
      </c>
      <c r="AA144" s="4">
        <v>0</v>
      </c>
      <c r="AB144" s="4">
        <v>0</v>
      </c>
      <c r="AC144" s="4">
        <v>0</v>
      </c>
      <c r="AD144" s="4">
        <v>0</v>
      </c>
      <c r="AE144" s="4">
        <v>0</v>
      </c>
      <c r="AF144" s="4">
        <v>0</v>
      </c>
      <c r="AG144" s="4">
        <v>0</v>
      </c>
      <c r="AH144" s="4">
        <v>0</v>
      </c>
      <c r="AI144" s="4">
        <v>0</v>
      </c>
      <c r="AJ144" s="4">
        <v>0</v>
      </c>
      <c r="AK144" s="4">
        <v>0</v>
      </c>
      <c r="AL144" s="4">
        <v>0</v>
      </c>
      <c r="AM144" s="4">
        <v>0</v>
      </c>
      <c r="AN144" s="4">
        <v>0</v>
      </c>
      <c r="AO144" s="4">
        <v>0</v>
      </c>
      <c r="AP144" s="4">
        <v>0</v>
      </c>
      <c r="AQ144" s="4">
        <v>0</v>
      </c>
      <c r="AR144" s="4">
        <v>0</v>
      </c>
      <c r="AS144" s="4">
        <v>0</v>
      </c>
      <c r="AT144" s="4">
        <v>0</v>
      </c>
      <c r="AU144" s="4">
        <v>0</v>
      </c>
      <c r="AV144" s="4">
        <v>0</v>
      </c>
      <c r="AW144" s="4">
        <v>0</v>
      </c>
      <c r="AX144" s="4">
        <v>0</v>
      </c>
      <c r="AY144" s="4">
        <v>0</v>
      </c>
      <c r="AZ144" s="4">
        <v>0</v>
      </c>
      <c r="BA144" s="4">
        <v>0</v>
      </c>
      <c r="BB144" s="4">
        <v>0</v>
      </c>
      <c r="BC144" s="4">
        <v>0</v>
      </c>
      <c r="BD144" s="4">
        <v>0</v>
      </c>
      <c r="BE144" s="4">
        <v>0</v>
      </c>
      <c r="BF144" s="4">
        <v>0</v>
      </c>
      <c r="BG144" s="4">
        <v>0</v>
      </c>
      <c r="BH144" s="4">
        <v>0</v>
      </c>
      <c r="BI144" s="4">
        <v>0</v>
      </c>
      <c r="BJ144" s="4">
        <v>0</v>
      </c>
      <c r="BK144" s="4">
        <v>0</v>
      </c>
      <c r="BL144" s="4">
        <v>0</v>
      </c>
      <c r="BM144" s="4">
        <v>0</v>
      </c>
      <c r="BN144" s="4">
        <v>0</v>
      </c>
      <c r="BO144" s="4">
        <v>0</v>
      </c>
      <c r="BP144" s="4">
        <v>0</v>
      </c>
      <c r="BQ144" s="4">
        <v>0</v>
      </c>
      <c r="BR144" s="4">
        <v>199.43</v>
      </c>
      <c r="BT144" s="4">
        <v>7.0000000000000007E-2</v>
      </c>
      <c r="BV144" s="4">
        <v>0</v>
      </c>
      <c r="BW144" s="4">
        <v>0</v>
      </c>
      <c r="BX144" s="4">
        <v>0</v>
      </c>
      <c r="BY144" s="4">
        <v>0</v>
      </c>
      <c r="BZ144" s="4">
        <v>0</v>
      </c>
      <c r="CA144" s="4">
        <v>0</v>
      </c>
      <c r="CB144" s="4">
        <v>0</v>
      </c>
      <c r="CC144" s="4">
        <v>0</v>
      </c>
      <c r="CD144" s="4">
        <v>0</v>
      </c>
      <c r="CE144" s="4">
        <v>9.76</v>
      </c>
      <c r="CF144" s="4">
        <v>0</v>
      </c>
    </row>
    <row r="145" spans="1:84" s="5" customFormat="1" ht="14.25" x14ac:dyDescent="0.2">
      <c r="A145" s="6"/>
      <c r="B145" s="21" t="s">
        <v>99</v>
      </c>
      <c r="C145" s="22">
        <f>C144+C143+C142+C141</f>
        <v>600</v>
      </c>
      <c r="D145" s="23">
        <v>22.87</v>
      </c>
      <c r="E145" s="23">
        <v>11.66</v>
      </c>
      <c r="F145" s="23">
        <v>19.260000000000002</v>
      </c>
      <c r="G145" s="23">
        <v>7.26</v>
      </c>
      <c r="H145" s="23">
        <v>99.43</v>
      </c>
      <c r="I145" s="23">
        <v>679.28</v>
      </c>
      <c r="J145" s="28">
        <v>7.85</v>
      </c>
      <c r="K145" s="28">
        <v>3.87</v>
      </c>
      <c r="L145" s="28">
        <v>0.63</v>
      </c>
      <c r="M145" s="28">
        <v>0</v>
      </c>
      <c r="N145" s="28">
        <v>26.81</v>
      </c>
      <c r="O145" s="28">
        <v>72.62</v>
      </c>
      <c r="P145" s="28">
        <v>5.45</v>
      </c>
      <c r="Q145" s="28">
        <v>0</v>
      </c>
      <c r="R145" s="28">
        <v>0</v>
      </c>
      <c r="S145" s="28">
        <v>1.31</v>
      </c>
      <c r="T145" s="28">
        <v>6.86</v>
      </c>
      <c r="U145" s="28">
        <v>808.26</v>
      </c>
      <c r="V145" s="28">
        <v>1386.88</v>
      </c>
      <c r="W145" s="28">
        <v>0.34</v>
      </c>
      <c r="X145" s="28">
        <v>6.34</v>
      </c>
      <c r="Y145" s="28">
        <v>19.88</v>
      </c>
      <c r="Z145" s="5">
        <v>0</v>
      </c>
      <c r="AA145" s="5">
        <v>0</v>
      </c>
      <c r="AB145" s="5">
        <v>0</v>
      </c>
      <c r="AC145" s="5">
        <v>1482.56</v>
      </c>
      <c r="AD145" s="5">
        <v>1190.56</v>
      </c>
      <c r="AE145" s="5">
        <v>382.71</v>
      </c>
      <c r="AF145" s="5">
        <v>758.12</v>
      </c>
      <c r="AG145" s="5">
        <v>241.36</v>
      </c>
      <c r="AH145" s="5">
        <v>921.91</v>
      </c>
      <c r="AI145" s="5">
        <v>977.81</v>
      </c>
      <c r="AJ145" s="5">
        <v>1212.2</v>
      </c>
      <c r="AK145" s="5">
        <v>1499.65</v>
      </c>
      <c r="AL145" s="5">
        <v>567.79999999999995</v>
      </c>
      <c r="AM145" s="5">
        <v>856.78</v>
      </c>
      <c r="AN145" s="5">
        <v>4382.3900000000003</v>
      </c>
      <c r="AO145" s="5">
        <v>393.56</v>
      </c>
      <c r="AP145" s="5">
        <v>1137.28</v>
      </c>
      <c r="AQ145" s="5">
        <v>824.44</v>
      </c>
      <c r="AR145" s="5">
        <v>631.61</v>
      </c>
      <c r="AS145" s="5">
        <v>336.6</v>
      </c>
      <c r="AT145" s="5">
        <v>0.27</v>
      </c>
      <c r="AU145" s="5">
        <v>0.1</v>
      </c>
      <c r="AV145" s="5">
        <v>0.06</v>
      </c>
      <c r="AW145" s="5">
        <v>0.15</v>
      </c>
      <c r="AX145" s="5">
        <v>0.18</v>
      </c>
      <c r="AY145" s="5">
        <v>0.75</v>
      </c>
      <c r="AZ145" s="5">
        <v>0.14000000000000001</v>
      </c>
      <c r="BA145" s="5">
        <v>1.53</v>
      </c>
      <c r="BB145" s="5">
        <v>7.0000000000000007E-2</v>
      </c>
      <c r="BC145" s="5">
        <v>0.57999999999999996</v>
      </c>
      <c r="BD145" s="5">
        <v>0.02</v>
      </c>
      <c r="BE145" s="5">
        <v>0.04</v>
      </c>
      <c r="BF145" s="5">
        <v>0</v>
      </c>
      <c r="BG145" s="5">
        <v>0.05</v>
      </c>
      <c r="BH145" s="5">
        <v>0.2</v>
      </c>
      <c r="BI145" s="5">
        <v>2.5499999999999998</v>
      </c>
      <c r="BJ145" s="5">
        <v>0.03</v>
      </c>
      <c r="BK145" s="5">
        <v>0</v>
      </c>
      <c r="BL145" s="5">
        <v>3.89</v>
      </c>
      <c r="BM145" s="5">
        <v>0.02</v>
      </c>
      <c r="BN145" s="5">
        <v>0.01</v>
      </c>
      <c r="BO145" s="5">
        <v>0</v>
      </c>
      <c r="BP145" s="5">
        <v>0</v>
      </c>
      <c r="BQ145" s="5">
        <v>0</v>
      </c>
      <c r="BR145" s="5">
        <v>557.52</v>
      </c>
      <c r="BS145" s="5" t="e">
        <f>$I$145/#REF!*100</f>
        <v>#REF!</v>
      </c>
      <c r="BT145" s="5">
        <v>1932</v>
      </c>
      <c r="BV145" s="5">
        <v>0</v>
      </c>
      <c r="BW145" s="5">
        <v>0</v>
      </c>
      <c r="BX145" s="5">
        <v>0</v>
      </c>
      <c r="BY145" s="5">
        <v>0</v>
      </c>
      <c r="BZ145" s="5">
        <v>0</v>
      </c>
      <c r="CA145" s="5">
        <v>0</v>
      </c>
      <c r="CB145" s="5">
        <v>0</v>
      </c>
      <c r="CC145" s="5">
        <v>0</v>
      </c>
      <c r="CD145" s="5">
        <v>0</v>
      </c>
      <c r="CE145" s="5">
        <v>16.260000000000002</v>
      </c>
      <c r="CF145" s="5">
        <v>1.2</v>
      </c>
    </row>
    <row r="146" spans="1:84" s="2" customFormat="1" x14ac:dyDescent="0.25">
      <c r="A146" s="4"/>
      <c r="B146" s="57" t="s">
        <v>100</v>
      </c>
      <c r="C146" s="18"/>
      <c r="D146" s="19"/>
      <c r="E146" s="19"/>
      <c r="F146" s="19"/>
      <c r="G146" s="19"/>
      <c r="H146" s="19"/>
      <c r="I146" s="19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</row>
    <row r="147" spans="1:84" s="4" customFormat="1" ht="15" x14ac:dyDescent="0.25">
      <c r="A147" s="4" t="str">
        <f>"-"</f>
        <v>-</v>
      </c>
      <c r="B147" s="20" t="s">
        <v>101</v>
      </c>
      <c r="C147" s="18" t="str">
        <f>"200"</f>
        <v>200</v>
      </c>
      <c r="D147" s="19">
        <v>6</v>
      </c>
      <c r="E147" s="19">
        <v>6</v>
      </c>
      <c r="F147" s="19">
        <v>0.1</v>
      </c>
      <c r="G147" s="19">
        <v>0</v>
      </c>
      <c r="H147" s="19">
        <v>8</v>
      </c>
      <c r="I147" s="19">
        <v>60.4</v>
      </c>
      <c r="J147" s="27">
        <v>0</v>
      </c>
      <c r="K147" s="27">
        <v>0</v>
      </c>
      <c r="L147" s="27">
        <v>0</v>
      </c>
      <c r="M147" s="27">
        <v>0</v>
      </c>
      <c r="N147" s="27">
        <v>8</v>
      </c>
      <c r="O147" s="27">
        <v>0</v>
      </c>
      <c r="P147" s="27">
        <v>0</v>
      </c>
      <c r="Q147" s="27">
        <v>0</v>
      </c>
      <c r="R147" s="27">
        <v>0</v>
      </c>
      <c r="S147" s="27">
        <v>1.7</v>
      </c>
      <c r="T147" s="27">
        <v>1.4</v>
      </c>
      <c r="U147" s="27">
        <v>0</v>
      </c>
      <c r="V147" s="27">
        <v>304</v>
      </c>
      <c r="W147" s="27">
        <v>0.34</v>
      </c>
      <c r="X147" s="27">
        <v>0.2</v>
      </c>
      <c r="Y147" s="27">
        <v>1.4</v>
      </c>
      <c r="Z147" s="34">
        <v>0</v>
      </c>
      <c r="AA147" s="4">
        <v>0</v>
      </c>
      <c r="AB147" s="4">
        <v>0</v>
      </c>
      <c r="AC147" s="4">
        <v>0</v>
      </c>
      <c r="AD147" s="4">
        <v>0</v>
      </c>
      <c r="AE147" s="4">
        <v>0</v>
      </c>
      <c r="AF147" s="4">
        <v>0</v>
      </c>
      <c r="AG147" s="4">
        <v>0</v>
      </c>
      <c r="AH147" s="4">
        <v>0</v>
      </c>
      <c r="AI147" s="4">
        <v>0</v>
      </c>
      <c r="AJ147" s="4">
        <v>0</v>
      </c>
      <c r="AK147" s="4">
        <v>0</v>
      </c>
      <c r="AL147" s="4">
        <v>0</v>
      </c>
      <c r="AM147" s="4">
        <v>0</v>
      </c>
      <c r="AN147" s="4">
        <v>0</v>
      </c>
      <c r="AO147" s="4">
        <v>0</v>
      </c>
      <c r="AP147" s="4">
        <v>0</v>
      </c>
      <c r="AQ147" s="4">
        <v>0</v>
      </c>
      <c r="AR147" s="4">
        <v>0</v>
      </c>
      <c r="AS147" s="4">
        <v>0</v>
      </c>
      <c r="AT147" s="4">
        <v>0</v>
      </c>
      <c r="AU147" s="4">
        <v>0</v>
      </c>
      <c r="AV147" s="4">
        <v>0</v>
      </c>
      <c r="AW147" s="4">
        <v>0</v>
      </c>
      <c r="AX147" s="4">
        <v>0</v>
      </c>
      <c r="AY147" s="4">
        <v>0</v>
      </c>
      <c r="AZ147" s="4">
        <v>0</v>
      </c>
      <c r="BA147" s="4">
        <v>0</v>
      </c>
      <c r="BB147" s="4">
        <v>0</v>
      </c>
      <c r="BC147" s="4">
        <v>0</v>
      </c>
      <c r="BD147" s="4">
        <v>0</v>
      </c>
      <c r="BE147" s="4">
        <v>0</v>
      </c>
      <c r="BF147" s="4">
        <v>0</v>
      </c>
      <c r="BG147" s="4">
        <v>0</v>
      </c>
      <c r="BH147" s="4">
        <v>0</v>
      </c>
      <c r="BI147" s="4">
        <v>0</v>
      </c>
      <c r="BJ147" s="4">
        <v>0</v>
      </c>
      <c r="BK147" s="4">
        <v>0</v>
      </c>
      <c r="BL147" s="4">
        <v>0</v>
      </c>
      <c r="BM147" s="4">
        <v>0</v>
      </c>
      <c r="BN147" s="4">
        <v>0</v>
      </c>
      <c r="BO147" s="4">
        <v>0</v>
      </c>
      <c r="BP147" s="4">
        <v>0</v>
      </c>
      <c r="BQ147" s="4">
        <v>0</v>
      </c>
      <c r="BR147" s="4">
        <v>182.8</v>
      </c>
      <c r="BT147" s="4">
        <v>0</v>
      </c>
      <c r="BV147" s="4">
        <v>0</v>
      </c>
      <c r="BW147" s="4">
        <v>0</v>
      </c>
      <c r="BX147" s="4">
        <v>0</v>
      </c>
      <c r="BY147" s="4">
        <v>0</v>
      </c>
      <c r="BZ147" s="4">
        <v>0</v>
      </c>
      <c r="CA147" s="4">
        <v>0</v>
      </c>
      <c r="CB147" s="4">
        <v>0</v>
      </c>
      <c r="CC147" s="4">
        <v>0</v>
      </c>
      <c r="CD147" s="4">
        <v>0</v>
      </c>
      <c r="CE147" s="4">
        <v>0</v>
      </c>
      <c r="CF147" s="4">
        <v>0</v>
      </c>
    </row>
    <row r="148" spans="1:84" s="5" customFormat="1" ht="14.25" x14ac:dyDescent="0.2">
      <c r="A148" s="6"/>
      <c r="B148" s="21" t="s">
        <v>102</v>
      </c>
      <c r="C148" s="22" t="str">
        <f>C147</f>
        <v>200</v>
      </c>
      <c r="D148" s="23">
        <v>6</v>
      </c>
      <c r="E148" s="23">
        <v>6</v>
      </c>
      <c r="F148" s="23">
        <v>0.1</v>
      </c>
      <c r="G148" s="23">
        <v>0</v>
      </c>
      <c r="H148" s="23">
        <v>8</v>
      </c>
      <c r="I148" s="23">
        <v>60.4</v>
      </c>
      <c r="J148" s="28">
        <v>0</v>
      </c>
      <c r="K148" s="28">
        <v>0</v>
      </c>
      <c r="L148" s="28">
        <v>0</v>
      </c>
      <c r="M148" s="28">
        <v>0</v>
      </c>
      <c r="N148" s="28">
        <v>8</v>
      </c>
      <c r="O148" s="28">
        <v>0</v>
      </c>
      <c r="P148" s="28">
        <v>0</v>
      </c>
      <c r="Q148" s="28">
        <v>0</v>
      </c>
      <c r="R148" s="28">
        <v>0</v>
      </c>
      <c r="S148" s="28">
        <v>1.7</v>
      </c>
      <c r="T148" s="28">
        <v>1.4</v>
      </c>
      <c r="U148" s="28">
        <v>0</v>
      </c>
      <c r="V148" s="28">
        <v>304</v>
      </c>
      <c r="W148" s="28">
        <v>0.34</v>
      </c>
      <c r="X148" s="28">
        <v>0.2</v>
      </c>
      <c r="Y148" s="28">
        <v>1.4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5">
        <v>0</v>
      </c>
      <c r="AF148" s="5">
        <v>0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  <c r="AO148" s="5">
        <v>0</v>
      </c>
      <c r="AP148" s="5">
        <v>0</v>
      </c>
      <c r="AQ148" s="5">
        <v>0</v>
      </c>
      <c r="AR148" s="5">
        <v>0</v>
      </c>
      <c r="AS148" s="5">
        <v>0</v>
      </c>
      <c r="AT148" s="5">
        <v>0</v>
      </c>
      <c r="AU148" s="5">
        <v>0</v>
      </c>
      <c r="AV148" s="5">
        <v>0</v>
      </c>
      <c r="AW148" s="5">
        <v>0</v>
      </c>
      <c r="AX148" s="5">
        <v>0</v>
      </c>
      <c r="AY148" s="5">
        <v>0</v>
      </c>
      <c r="AZ148" s="5">
        <v>0</v>
      </c>
      <c r="BA148" s="5">
        <v>0</v>
      </c>
      <c r="BB148" s="5">
        <v>0</v>
      </c>
      <c r="BC148" s="5">
        <v>0</v>
      </c>
      <c r="BD148" s="5">
        <v>0</v>
      </c>
      <c r="BE148" s="5">
        <v>0</v>
      </c>
      <c r="BF148" s="5">
        <v>0</v>
      </c>
      <c r="BG148" s="5">
        <v>0</v>
      </c>
      <c r="BH148" s="5">
        <v>0</v>
      </c>
      <c r="BI148" s="5">
        <v>0</v>
      </c>
      <c r="BJ148" s="5">
        <v>0</v>
      </c>
      <c r="BK148" s="5">
        <v>0</v>
      </c>
      <c r="BL148" s="5">
        <v>0</v>
      </c>
      <c r="BM148" s="5">
        <v>0</v>
      </c>
      <c r="BN148" s="5">
        <v>0</v>
      </c>
      <c r="BO148" s="5">
        <v>0</v>
      </c>
      <c r="BP148" s="5">
        <v>0</v>
      </c>
      <c r="BQ148" s="5">
        <v>0</v>
      </c>
      <c r="BR148" s="5">
        <v>182.8</v>
      </c>
      <c r="BS148" s="5" t="e">
        <f>$I$148/#REF!*100</f>
        <v>#REF!</v>
      </c>
      <c r="BT148" s="5">
        <v>0</v>
      </c>
      <c r="BV148" s="5">
        <v>0</v>
      </c>
      <c r="BW148" s="5">
        <v>0</v>
      </c>
      <c r="BX148" s="5">
        <v>0</v>
      </c>
      <c r="BY148" s="5">
        <v>0</v>
      </c>
      <c r="BZ148" s="5">
        <v>0</v>
      </c>
      <c r="CA148" s="5">
        <v>0</v>
      </c>
      <c r="CB148" s="5">
        <v>0</v>
      </c>
      <c r="CC148" s="5">
        <v>0</v>
      </c>
      <c r="CD148" s="5">
        <v>0</v>
      </c>
      <c r="CE148" s="5">
        <v>0</v>
      </c>
      <c r="CF148" s="5">
        <v>0</v>
      </c>
    </row>
    <row r="149" spans="1:84" s="5" customFormat="1" ht="14.25" x14ac:dyDescent="0.2">
      <c r="A149" s="6"/>
      <c r="B149" s="21" t="s">
        <v>103</v>
      </c>
      <c r="C149" s="22">
        <f>C148+C145+C139+C134+C123+C126</f>
        <v>3115</v>
      </c>
      <c r="D149" s="23">
        <v>136.46</v>
      </c>
      <c r="E149" s="23">
        <v>97.44</v>
      </c>
      <c r="F149" s="23">
        <v>113.45</v>
      </c>
      <c r="G149" s="23">
        <v>35.020000000000003</v>
      </c>
      <c r="H149" s="23">
        <v>425.8</v>
      </c>
      <c r="I149" s="23">
        <v>3350.46</v>
      </c>
      <c r="J149" s="28">
        <v>53.35</v>
      </c>
      <c r="K149" s="28">
        <v>19.68</v>
      </c>
      <c r="L149" s="28">
        <v>23.49</v>
      </c>
      <c r="M149" s="28">
        <v>0</v>
      </c>
      <c r="N149" s="28">
        <v>179.86</v>
      </c>
      <c r="O149" s="28">
        <v>245.94</v>
      </c>
      <c r="P149" s="28">
        <v>30.72</v>
      </c>
      <c r="Q149" s="28">
        <v>0</v>
      </c>
      <c r="R149" s="28">
        <v>0</v>
      </c>
      <c r="S149" s="28">
        <v>10.1</v>
      </c>
      <c r="T149" s="28">
        <v>29.52</v>
      </c>
      <c r="U149" s="28">
        <v>3111.74</v>
      </c>
      <c r="V149" s="28">
        <v>4988.8900000000003</v>
      </c>
      <c r="W149" s="28">
        <v>2.2999999999999998</v>
      </c>
      <c r="X149" s="28">
        <v>19.760000000000002</v>
      </c>
      <c r="Y149" s="28">
        <v>62</v>
      </c>
      <c r="Z149" s="5">
        <v>0.4</v>
      </c>
      <c r="AA149" s="5">
        <v>0</v>
      </c>
      <c r="AB149" s="5">
        <v>0</v>
      </c>
      <c r="AC149" s="5">
        <v>5425.82</v>
      </c>
      <c r="AD149" s="5">
        <v>3075.86</v>
      </c>
      <c r="AE149" s="5">
        <v>1463.22</v>
      </c>
      <c r="AF149" s="5">
        <v>2405.29</v>
      </c>
      <c r="AG149" s="5">
        <v>903.97</v>
      </c>
      <c r="AH149" s="5">
        <v>3697.16</v>
      </c>
      <c r="AI149" s="5">
        <v>3125.93</v>
      </c>
      <c r="AJ149" s="5">
        <v>4994.93</v>
      </c>
      <c r="AK149" s="5">
        <v>5903.67</v>
      </c>
      <c r="AL149" s="5">
        <v>1803.49</v>
      </c>
      <c r="AM149" s="5">
        <v>3175.23</v>
      </c>
      <c r="AN149" s="5">
        <v>16523.5</v>
      </c>
      <c r="AO149" s="5">
        <v>1077.8</v>
      </c>
      <c r="AP149" s="5">
        <v>4827.34</v>
      </c>
      <c r="AQ149" s="5">
        <v>3236.45</v>
      </c>
      <c r="AR149" s="5">
        <v>2389.0500000000002</v>
      </c>
      <c r="AS149" s="5">
        <v>1175.8699999999999</v>
      </c>
      <c r="AT149" s="5">
        <v>4.3499999999999996</v>
      </c>
      <c r="AU149" s="5">
        <v>3.25</v>
      </c>
      <c r="AV149" s="5">
        <v>2.11</v>
      </c>
      <c r="AW149" s="5">
        <v>4.9000000000000004</v>
      </c>
      <c r="AX149" s="5">
        <v>2.5299999999999998</v>
      </c>
      <c r="AY149" s="5">
        <v>14.44</v>
      </c>
      <c r="AZ149" s="5">
        <v>1.1299999999999999</v>
      </c>
      <c r="BA149" s="5">
        <v>27.92</v>
      </c>
      <c r="BB149" s="5">
        <v>0.56000000000000005</v>
      </c>
      <c r="BC149" s="5">
        <v>11.75</v>
      </c>
      <c r="BD149" s="5">
        <v>1.55</v>
      </c>
      <c r="BE149" s="5">
        <v>0.81</v>
      </c>
      <c r="BF149" s="5">
        <v>0</v>
      </c>
      <c r="BG149" s="5">
        <v>0.42</v>
      </c>
      <c r="BH149" s="5">
        <v>3.28</v>
      </c>
      <c r="BI149" s="5">
        <v>62.5</v>
      </c>
      <c r="BJ149" s="5">
        <v>0.19</v>
      </c>
      <c r="BK149" s="5">
        <v>0</v>
      </c>
      <c r="BL149" s="5">
        <v>33.42</v>
      </c>
      <c r="BM149" s="5">
        <v>0.98</v>
      </c>
      <c r="BN149" s="5">
        <v>1.1200000000000001</v>
      </c>
      <c r="BO149" s="5">
        <v>0</v>
      </c>
      <c r="BP149" s="5">
        <v>0</v>
      </c>
      <c r="BQ149" s="5">
        <v>0</v>
      </c>
      <c r="BR149" s="5">
        <v>2537.08</v>
      </c>
      <c r="BT149" s="5">
        <v>3029.65</v>
      </c>
      <c r="BV149" s="5">
        <v>0</v>
      </c>
      <c r="BW149" s="5">
        <v>0</v>
      </c>
      <c r="BX149" s="5">
        <v>0</v>
      </c>
      <c r="BY149" s="5">
        <v>0</v>
      </c>
      <c r="BZ149" s="5">
        <v>0</v>
      </c>
      <c r="CA149" s="5">
        <v>0</v>
      </c>
      <c r="CB149" s="5">
        <v>0</v>
      </c>
      <c r="CC149" s="5">
        <v>0</v>
      </c>
      <c r="CD149" s="5">
        <v>0</v>
      </c>
      <c r="CE149" s="5">
        <v>80.56</v>
      </c>
      <c r="CF149" s="5">
        <v>3.74</v>
      </c>
    </row>
    <row r="150" spans="1:84" s="2" customFormat="1" ht="18.75" customHeight="1" x14ac:dyDescent="0.25">
      <c r="B150" s="24"/>
      <c r="C150" s="25"/>
      <c r="D150" s="26"/>
      <c r="E150" s="26"/>
      <c r="F150" s="26"/>
      <c r="G150" s="26"/>
      <c r="H150" s="26"/>
      <c r="I150" s="26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35"/>
    </row>
    <row r="151" spans="1:84" s="2" customFormat="1" ht="18.75" customHeight="1" x14ac:dyDescent="0.25">
      <c r="B151" s="24"/>
      <c r="C151" s="25"/>
      <c r="D151" s="26"/>
      <c r="E151" s="26"/>
      <c r="F151" s="26"/>
      <c r="G151" s="26"/>
      <c r="H151" s="26"/>
      <c r="I151" s="26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35"/>
    </row>
    <row r="152" spans="1:84" s="2" customFormat="1" ht="15" x14ac:dyDescent="0.25">
      <c r="B152" s="24"/>
      <c r="C152" s="25"/>
      <c r="D152" s="26"/>
      <c r="E152" s="26"/>
      <c r="F152" s="26"/>
      <c r="G152" s="26"/>
      <c r="H152" s="26"/>
      <c r="I152" s="26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35"/>
    </row>
    <row r="153" spans="1:84" s="2" customFormat="1" x14ac:dyDescent="0.25">
      <c r="A153" s="4"/>
      <c r="B153" s="57" t="s">
        <v>142</v>
      </c>
      <c r="C153" s="18"/>
      <c r="D153" s="19"/>
      <c r="E153" s="19"/>
      <c r="F153" s="19"/>
      <c r="G153" s="19"/>
      <c r="H153" s="19"/>
      <c r="I153" s="19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</row>
    <row r="154" spans="1:84" s="2" customFormat="1" x14ac:dyDescent="0.25">
      <c r="A154" s="4"/>
      <c r="B154" s="57" t="s">
        <v>71</v>
      </c>
      <c r="C154" s="18"/>
      <c r="D154" s="19"/>
      <c r="E154" s="19"/>
      <c r="F154" s="19"/>
      <c r="G154" s="19"/>
      <c r="H154" s="19"/>
      <c r="I154" s="19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</row>
    <row r="155" spans="1:84" s="3" customFormat="1" ht="15" x14ac:dyDescent="0.25">
      <c r="A155" s="4" t="str">
        <f>"17/4"</f>
        <v>17/4</v>
      </c>
      <c r="B155" s="20" t="s">
        <v>143</v>
      </c>
      <c r="C155" s="18" t="str">
        <f>"200"</f>
        <v>200</v>
      </c>
      <c r="D155" s="19">
        <v>5.97</v>
      </c>
      <c r="E155" s="19">
        <v>2.35</v>
      </c>
      <c r="F155" s="19">
        <v>4.7699999999999996</v>
      </c>
      <c r="G155" s="19">
        <v>0.52</v>
      </c>
      <c r="H155" s="19">
        <v>30.8</v>
      </c>
      <c r="I155" s="19">
        <v>196.94623200000001</v>
      </c>
      <c r="J155" s="27">
        <v>3.4</v>
      </c>
      <c r="K155" s="27">
        <v>0.09</v>
      </c>
      <c r="L155" s="27">
        <v>1.36</v>
      </c>
      <c r="M155" s="27">
        <v>0</v>
      </c>
      <c r="N155" s="27">
        <v>7.57</v>
      </c>
      <c r="O155" s="27">
        <v>23.22</v>
      </c>
      <c r="P155" s="27">
        <v>2.95</v>
      </c>
      <c r="Q155" s="27">
        <v>0</v>
      </c>
      <c r="R155" s="27">
        <v>0</v>
      </c>
      <c r="S155" s="27">
        <v>0.08</v>
      </c>
      <c r="T155" s="27">
        <v>1.9</v>
      </c>
      <c r="U155" s="27">
        <v>316.32</v>
      </c>
      <c r="V155" s="27">
        <v>176.17</v>
      </c>
      <c r="W155" s="27">
        <v>0.13</v>
      </c>
      <c r="X155" s="27">
        <v>0.93</v>
      </c>
      <c r="Y155" s="27">
        <v>0.42</v>
      </c>
      <c r="Z155" s="33">
        <v>0</v>
      </c>
      <c r="AA155" s="3">
        <v>0</v>
      </c>
      <c r="AB155" s="3">
        <v>0</v>
      </c>
      <c r="AC155" s="3">
        <v>194.72</v>
      </c>
      <c r="AD155" s="3">
        <v>133.4</v>
      </c>
      <c r="AE155" s="3">
        <v>60.81</v>
      </c>
      <c r="AF155" s="3">
        <v>95.83</v>
      </c>
      <c r="AG155" s="3">
        <v>46.75</v>
      </c>
      <c r="AH155" s="3">
        <v>197.15</v>
      </c>
      <c r="AI155" s="3">
        <v>153.72999999999999</v>
      </c>
      <c r="AJ155" s="3">
        <v>185.28</v>
      </c>
      <c r="AK155" s="3">
        <v>241.34</v>
      </c>
      <c r="AL155" s="3">
        <v>87.83</v>
      </c>
      <c r="AM155" s="3">
        <v>155.15</v>
      </c>
      <c r="AN155" s="3">
        <v>906.1</v>
      </c>
      <c r="AO155" s="3">
        <v>1.28</v>
      </c>
      <c r="AP155" s="3">
        <v>494.44</v>
      </c>
      <c r="AQ155" s="3">
        <v>148.76</v>
      </c>
      <c r="AR155" s="3">
        <v>114.42</v>
      </c>
      <c r="AS155" s="3">
        <v>75.61</v>
      </c>
      <c r="AT155" s="3">
        <v>0.1</v>
      </c>
      <c r="AU155" s="3">
        <v>0.05</v>
      </c>
      <c r="AV155" s="3">
        <v>0.03</v>
      </c>
      <c r="AW155" s="3">
        <v>0.06</v>
      </c>
      <c r="AX155" s="3">
        <v>7.0000000000000007E-2</v>
      </c>
      <c r="AY155" s="3">
        <v>0.31</v>
      </c>
      <c r="AZ155" s="3">
        <v>0</v>
      </c>
      <c r="BA155" s="3">
        <v>0.82</v>
      </c>
      <c r="BB155" s="3">
        <v>0</v>
      </c>
      <c r="BC155" s="3">
        <v>0.26</v>
      </c>
      <c r="BD155" s="3">
        <v>0</v>
      </c>
      <c r="BE155" s="3">
        <v>0</v>
      </c>
      <c r="BF155" s="3">
        <v>0</v>
      </c>
      <c r="BG155" s="3">
        <v>0.06</v>
      </c>
      <c r="BH155" s="3">
        <v>0.09</v>
      </c>
      <c r="BI155" s="3">
        <v>0.68</v>
      </c>
      <c r="BJ155" s="3">
        <v>0</v>
      </c>
      <c r="BK155" s="3">
        <v>0</v>
      </c>
      <c r="BL155" s="3">
        <v>0.04</v>
      </c>
      <c r="BM155" s="3">
        <v>0</v>
      </c>
      <c r="BN155" s="3">
        <v>0</v>
      </c>
      <c r="BO155" s="3">
        <v>0</v>
      </c>
      <c r="BP155" s="3">
        <v>0</v>
      </c>
      <c r="BQ155" s="3">
        <v>0</v>
      </c>
      <c r="BR155" s="3">
        <v>177.81</v>
      </c>
      <c r="BT155" s="3">
        <v>21.87</v>
      </c>
      <c r="BV155" s="3">
        <v>0</v>
      </c>
      <c r="BW155" s="3">
        <v>0</v>
      </c>
      <c r="BX155" s="3">
        <v>0</v>
      </c>
      <c r="BY155" s="3">
        <v>0</v>
      </c>
      <c r="BZ155" s="3">
        <v>0</v>
      </c>
      <c r="CA155" s="3">
        <v>0</v>
      </c>
      <c r="CB155" s="3">
        <v>0</v>
      </c>
      <c r="CC155" s="3">
        <v>0</v>
      </c>
      <c r="CD155" s="3">
        <v>0</v>
      </c>
      <c r="CE155" s="3">
        <v>4</v>
      </c>
      <c r="CF155" s="3">
        <v>0.8</v>
      </c>
    </row>
    <row r="156" spans="1:84" s="3" customFormat="1" ht="15" x14ac:dyDescent="0.25">
      <c r="A156" s="4" t="str">
        <f>"1/6"</f>
        <v>1/6</v>
      </c>
      <c r="B156" s="20" t="s">
        <v>106</v>
      </c>
      <c r="C156" s="18" t="str">
        <f>"40"</f>
        <v>40</v>
      </c>
      <c r="D156" s="19">
        <v>5.08</v>
      </c>
      <c r="E156" s="19">
        <v>5.08</v>
      </c>
      <c r="F156" s="19">
        <v>4.5999999999999996</v>
      </c>
      <c r="G156" s="19">
        <v>0</v>
      </c>
      <c r="H156" s="19">
        <v>0.28000000000000003</v>
      </c>
      <c r="I156" s="19">
        <v>62.783999999999999</v>
      </c>
      <c r="J156" s="27">
        <v>1.2</v>
      </c>
      <c r="K156" s="27">
        <v>0</v>
      </c>
      <c r="L156" s="27">
        <v>0</v>
      </c>
      <c r="M156" s="27">
        <v>0</v>
      </c>
      <c r="N156" s="27">
        <v>0.28000000000000003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0.4</v>
      </c>
      <c r="U156" s="27">
        <v>53.6</v>
      </c>
      <c r="V156" s="27">
        <v>56</v>
      </c>
      <c r="W156" s="27">
        <v>0.18</v>
      </c>
      <c r="X156" s="27">
        <v>0.08</v>
      </c>
      <c r="Y156" s="27">
        <v>0</v>
      </c>
      <c r="Z156" s="33">
        <v>0</v>
      </c>
      <c r="AA156" s="3">
        <v>0</v>
      </c>
      <c r="AB156" s="3">
        <v>0</v>
      </c>
      <c r="AC156" s="3">
        <v>432.4</v>
      </c>
      <c r="AD156" s="3">
        <v>361.2</v>
      </c>
      <c r="AE156" s="3">
        <v>169.6</v>
      </c>
      <c r="AF156" s="3">
        <v>244</v>
      </c>
      <c r="AG156" s="3">
        <v>81.599999999999994</v>
      </c>
      <c r="AH156" s="3">
        <v>260.8</v>
      </c>
      <c r="AI156" s="3">
        <v>284</v>
      </c>
      <c r="AJ156" s="3">
        <v>314.8</v>
      </c>
      <c r="AK156" s="3">
        <v>491.6</v>
      </c>
      <c r="AL156" s="3">
        <v>136</v>
      </c>
      <c r="AM156" s="3">
        <v>166.4</v>
      </c>
      <c r="AN156" s="3">
        <v>709.2</v>
      </c>
      <c r="AO156" s="3">
        <v>5.6</v>
      </c>
      <c r="AP156" s="3">
        <v>158.4</v>
      </c>
      <c r="AQ156" s="3">
        <v>371.2</v>
      </c>
      <c r="AR156" s="3">
        <v>190.4</v>
      </c>
      <c r="AS156" s="3">
        <v>117.2</v>
      </c>
      <c r="AT156" s="3">
        <v>0</v>
      </c>
      <c r="AU156" s="3">
        <v>0</v>
      </c>
      <c r="AV156" s="3">
        <v>0</v>
      </c>
      <c r="AW156" s="3">
        <v>0</v>
      </c>
      <c r="AX156" s="3">
        <v>0</v>
      </c>
      <c r="AY156" s="3">
        <v>0</v>
      </c>
      <c r="AZ156" s="3">
        <v>0</v>
      </c>
      <c r="BA156" s="3">
        <v>0</v>
      </c>
      <c r="BB156" s="3">
        <v>0</v>
      </c>
      <c r="BC156" s="3">
        <v>0</v>
      </c>
      <c r="BD156" s="3">
        <v>0</v>
      </c>
      <c r="BE156" s="3">
        <v>0</v>
      </c>
      <c r="BF156" s="3">
        <v>0</v>
      </c>
      <c r="BG156" s="3">
        <v>0</v>
      </c>
      <c r="BH156" s="3">
        <v>0</v>
      </c>
      <c r="BI156" s="3">
        <v>0</v>
      </c>
      <c r="BJ156" s="3">
        <v>0</v>
      </c>
      <c r="BK156" s="3">
        <v>0</v>
      </c>
      <c r="BL156" s="3">
        <v>0</v>
      </c>
      <c r="BM156" s="3">
        <v>0</v>
      </c>
      <c r="BN156" s="3">
        <v>0</v>
      </c>
      <c r="BO156" s="3">
        <v>0</v>
      </c>
      <c r="BP156" s="3">
        <v>0</v>
      </c>
      <c r="BQ156" s="3">
        <v>0</v>
      </c>
      <c r="BR156" s="3">
        <v>29.64</v>
      </c>
      <c r="BT156" s="3">
        <v>104</v>
      </c>
      <c r="BV156" s="3">
        <v>0</v>
      </c>
      <c r="BW156" s="3">
        <v>0</v>
      </c>
      <c r="BX156" s="3">
        <v>0</v>
      </c>
      <c r="BY156" s="3">
        <v>0</v>
      </c>
      <c r="BZ156" s="3">
        <v>0</v>
      </c>
      <c r="CA156" s="3">
        <v>0</v>
      </c>
      <c r="CB156" s="3">
        <v>0</v>
      </c>
      <c r="CC156" s="3">
        <v>0</v>
      </c>
      <c r="CD156" s="3">
        <v>0</v>
      </c>
      <c r="CE156" s="3">
        <v>0</v>
      </c>
      <c r="CF156" s="3">
        <v>0</v>
      </c>
    </row>
    <row r="157" spans="1:84" s="3" customFormat="1" ht="15" x14ac:dyDescent="0.25">
      <c r="A157" s="4" t="str">
        <f>"9/13"</f>
        <v>9/13</v>
      </c>
      <c r="B157" s="20" t="s">
        <v>73</v>
      </c>
      <c r="C157" s="18" t="str">
        <f>"10"</f>
        <v>10</v>
      </c>
      <c r="D157" s="19">
        <v>0.08</v>
      </c>
      <c r="E157" s="19">
        <v>0.08</v>
      </c>
      <c r="F157" s="19">
        <v>7.25</v>
      </c>
      <c r="G157" s="19">
        <v>0</v>
      </c>
      <c r="H157" s="19">
        <v>0.13</v>
      </c>
      <c r="I157" s="19">
        <v>66.063999999999993</v>
      </c>
      <c r="J157" s="27">
        <v>4.71</v>
      </c>
      <c r="K157" s="27">
        <v>0.22</v>
      </c>
      <c r="L157" s="27">
        <v>0</v>
      </c>
      <c r="M157" s="27">
        <v>0</v>
      </c>
      <c r="N157" s="27">
        <v>0.13</v>
      </c>
      <c r="O157" s="27">
        <v>0</v>
      </c>
      <c r="P157" s="27">
        <v>0</v>
      </c>
      <c r="Q157" s="27">
        <v>0</v>
      </c>
      <c r="R157" s="27">
        <v>0</v>
      </c>
      <c r="S157" s="27">
        <v>0</v>
      </c>
      <c r="T157" s="27">
        <v>0.14000000000000001</v>
      </c>
      <c r="U157" s="27">
        <v>1.5</v>
      </c>
      <c r="V157" s="27">
        <v>3</v>
      </c>
      <c r="W157" s="27">
        <v>0.01</v>
      </c>
      <c r="X157" s="27">
        <v>0.01</v>
      </c>
      <c r="Y157" s="27">
        <v>0</v>
      </c>
      <c r="Z157" s="33">
        <v>0</v>
      </c>
      <c r="AA157" s="3">
        <v>0</v>
      </c>
      <c r="AB157" s="3">
        <v>0</v>
      </c>
      <c r="AC157" s="3">
        <v>7.6</v>
      </c>
      <c r="AD157" s="3">
        <v>4.5</v>
      </c>
      <c r="AE157" s="3">
        <v>1.7</v>
      </c>
      <c r="AF157" s="3">
        <v>4.7</v>
      </c>
      <c r="AG157" s="3">
        <v>4.3</v>
      </c>
      <c r="AH157" s="3">
        <v>4.2</v>
      </c>
      <c r="AI157" s="3">
        <v>3.6</v>
      </c>
      <c r="AJ157" s="3">
        <v>2.6</v>
      </c>
      <c r="AK157" s="3">
        <v>5.7</v>
      </c>
      <c r="AL157" s="3">
        <v>3.5</v>
      </c>
      <c r="AM157" s="3">
        <v>2.4</v>
      </c>
      <c r="AN157" s="3">
        <v>14.2</v>
      </c>
      <c r="AO157" s="3">
        <v>0</v>
      </c>
      <c r="AP157" s="3">
        <v>4.8</v>
      </c>
      <c r="AQ157" s="3">
        <v>5.4</v>
      </c>
      <c r="AR157" s="3">
        <v>4.2</v>
      </c>
      <c r="AS157" s="3">
        <v>1</v>
      </c>
      <c r="AT157" s="3">
        <v>0.27</v>
      </c>
      <c r="AU157" s="3">
        <v>0.12</v>
      </c>
      <c r="AV157" s="3">
        <v>7.0000000000000007E-2</v>
      </c>
      <c r="AW157" s="3">
        <v>0.15</v>
      </c>
      <c r="AX157" s="3">
        <v>0.17</v>
      </c>
      <c r="AY157" s="3">
        <v>0.79</v>
      </c>
      <c r="AZ157" s="3">
        <v>0</v>
      </c>
      <c r="BA157" s="3">
        <v>2.21</v>
      </c>
      <c r="BB157" s="3">
        <v>0</v>
      </c>
      <c r="BC157" s="3">
        <v>0.68</v>
      </c>
      <c r="BD157" s="3">
        <v>0</v>
      </c>
      <c r="BE157" s="3">
        <v>0</v>
      </c>
      <c r="BF157" s="3">
        <v>0</v>
      </c>
      <c r="BG157" s="3">
        <v>0.15</v>
      </c>
      <c r="BH157" s="3">
        <v>0.23</v>
      </c>
      <c r="BI157" s="3">
        <v>1.8</v>
      </c>
      <c r="BJ157" s="3">
        <v>0</v>
      </c>
      <c r="BK157" s="3">
        <v>0</v>
      </c>
      <c r="BL157" s="3">
        <v>0.09</v>
      </c>
      <c r="BM157" s="3">
        <v>0.01</v>
      </c>
      <c r="BN157" s="3">
        <v>0</v>
      </c>
      <c r="BO157" s="3">
        <v>0</v>
      </c>
      <c r="BP157" s="3">
        <v>0</v>
      </c>
      <c r="BQ157" s="3">
        <v>0</v>
      </c>
      <c r="BR157" s="3">
        <v>2.5</v>
      </c>
      <c r="BT157" s="3">
        <v>45</v>
      </c>
      <c r="BV157" s="3">
        <v>0</v>
      </c>
      <c r="BW157" s="3">
        <v>0</v>
      </c>
      <c r="BX157" s="3">
        <v>0</v>
      </c>
      <c r="BY157" s="3">
        <v>0</v>
      </c>
      <c r="BZ157" s="3">
        <v>0</v>
      </c>
      <c r="CA157" s="3">
        <v>0</v>
      </c>
      <c r="CB157" s="3">
        <v>0</v>
      </c>
      <c r="CC157" s="3">
        <v>0</v>
      </c>
      <c r="CD157" s="3">
        <v>0</v>
      </c>
      <c r="CE157" s="3">
        <v>0</v>
      </c>
      <c r="CF157" s="3">
        <v>0</v>
      </c>
    </row>
    <row r="158" spans="1:84" s="3" customFormat="1" ht="15" x14ac:dyDescent="0.25">
      <c r="A158" s="4" t="str">
        <f>"-"</f>
        <v>-</v>
      </c>
      <c r="B158" s="20" t="s">
        <v>76</v>
      </c>
      <c r="C158" s="18" t="str">
        <f>"100"</f>
        <v>100</v>
      </c>
      <c r="D158" s="19">
        <v>6.61</v>
      </c>
      <c r="E158" s="19">
        <v>0</v>
      </c>
      <c r="F158" s="19">
        <v>0.66</v>
      </c>
      <c r="G158" s="19">
        <v>0.66</v>
      </c>
      <c r="H158" s="19">
        <v>46.7</v>
      </c>
      <c r="I158" s="19">
        <v>224.80099999999999</v>
      </c>
      <c r="J158" s="27">
        <v>0.2</v>
      </c>
      <c r="K158" s="27">
        <v>0</v>
      </c>
      <c r="L158" s="27">
        <v>0</v>
      </c>
      <c r="M158" s="27">
        <v>0</v>
      </c>
      <c r="N158" s="27">
        <v>1.1000000000000001</v>
      </c>
      <c r="O158" s="27">
        <v>45.6</v>
      </c>
      <c r="P158" s="27">
        <v>0.2</v>
      </c>
      <c r="Q158" s="27">
        <v>0</v>
      </c>
      <c r="R158" s="27">
        <v>0</v>
      </c>
      <c r="S158" s="27">
        <v>0.3</v>
      </c>
      <c r="T158" s="27">
        <v>1.8</v>
      </c>
      <c r="U158" s="27">
        <v>245.7</v>
      </c>
      <c r="V158" s="27">
        <v>82.46</v>
      </c>
      <c r="W158" s="27">
        <v>0.05</v>
      </c>
      <c r="X158" s="27">
        <v>1.36</v>
      </c>
      <c r="Y158" s="27">
        <v>0</v>
      </c>
      <c r="Z158" s="33">
        <v>0</v>
      </c>
      <c r="AA158" s="3">
        <v>0</v>
      </c>
      <c r="AB158" s="3">
        <v>0</v>
      </c>
      <c r="AC158" s="3">
        <v>508.95</v>
      </c>
      <c r="AD158" s="3">
        <v>168.78</v>
      </c>
      <c r="AE158" s="3">
        <v>100.05</v>
      </c>
      <c r="AF158" s="3">
        <v>200.1</v>
      </c>
      <c r="AG158" s="3">
        <v>75.69</v>
      </c>
      <c r="AH158" s="3">
        <v>361.92</v>
      </c>
      <c r="AI158" s="3">
        <v>224.46</v>
      </c>
      <c r="AJ158" s="3">
        <v>313.2</v>
      </c>
      <c r="AK158" s="3">
        <v>258.39</v>
      </c>
      <c r="AL158" s="3">
        <v>135.72</v>
      </c>
      <c r="AM158" s="3">
        <v>240.12</v>
      </c>
      <c r="AN158" s="3">
        <v>2007.96</v>
      </c>
      <c r="AO158" s="3">
        <v>234.9</v>
      </c>
      <c r="AP158" s="3">
        <v>654.24</v>
      </c>
      <c r="AQ158" s="3">
        <v>284.49</v>
      </c>
      <c r="AR158" s="3">
        <v>188.79</v>
      </c>
      <c r="AS158" s="3">
        <v>149.63999999999999</v>
      </c>
      <c r="AT158" s="3">
        <v>0</v>
      </c>
      <c r="AU158" s="3">
        <v>0</v>
      </c>
      <c r="AV158" s="3">
        <v>0</v>
      </c>
      <c r="AW158" s="3">
        <v>0</v>
      </c>
      <c r="AX158" s="3">
        <v>0</v>
      </c>
      <c r="AY158" s="3">
        <v>0</v>
      </c>
      <c r="AZ158" s="3">
        <v>0.14000000000000001</v>
      </c>
      <c r="BA158" s="3">
        <v>0.08</v>
      </c>
      <c r="BB158" s="3">
        <v>7.0000000000000007E-2</v>
      </c>
      <c r="BC158" s="3">
        <v>0.01</v>
      </c>
      <c r="BD158" s="3">
        <v>0</v>
      </c>
      <c r="BE158" s="3">
        <v>0</v>
      </c>
      <c r="BF158" s="3">
        <v>0</v>
      </c>
      <c r="BG158" s="3">
        <v>0</v>
      </c>
      <c r="BH158" s="3">
        <v>0.01</v>
      </c>
      <c r="BI158" s="3">
        <v>7.0000000000000007E-2</v>
      </c>
      <c r="BJ158" s="3">
        <v>0</v>
      </c>
      <c r="BK158" s="3">
        <v>0</v>
      </c>
      <c r="BL158" s="3">
        <v>0.28000000000000003</v>
      </c>
      <c r="BM158" s="3">
        <v>0.01</v>
      </c>
      <c r="BN158" s="3">
        <v>0</v>
      </c>
      <c r="BO158" s="3">
        <v>0</v>
      </c>
      <c r="BP158" s="3">
        <v>0</v>
      </c>
      <c r="BQ158" s="3">
        <v>0</v>
      </c>
      <c r="BR158" s="3">
        <v>39.1</v>
      </c>
      <c r="BT158" s="3">
        <v>0</v>
      </c>
      <c r="BV158" s="3">
        <v>0</v>
      </c>
      <c r="BW158" s="3">
        <v>0</v>
      </c>
      <c r="BX158" s="3">
        <v>0</v>
      </c>
      <c r="BY158" s="3">
        <v>0</v>
      </c>
      <c r="BZ158" s="3">
        <v>0</v>
      </c>
      <c r="CA158" s="3">
        <v>0</v>
      </c>
      <c r="CB158" s="3">
        <v>0</v>
      </c>
      <c r="CC158" s="3">
        <v>0</v>
      </c>
      <c r="CD158" s="3">
        <v>0</v>
      </c>
      <c r="CE158" s="3">
        <v>0</v>
      </c>
      <c r="CF158" s="3">
        <v>0</v>
      </c>
    </row>
    <row r="159" spans="1:84" s="3" customFormat="1" ht="15" x14ac:dyDescent="0.25">
      <c r="A159" s="4" t="str">
        <f>"17/10"</f>
        <v>17/10</v>
      </c>
      <c r="B159" s="20" t="s">
        <v>144</v>
      </c>
      <c r="C159" s="18" t="str">
        <f>"200"</f>
        <v>200</v>
      </c>
      <c r="D159" s="19">
        <v>3.01</v>
      </c>
      <c r="E159" s="19">
        <v>2.9</v>
      </c>
      <c r="F159" s="19">
        <v>2.88</v>
      </c>
      <c r="G159" s="19">
        <v>7.0000000000000007E-2</v>
      </c>
      <c r="H159" s="19">
        <v>13.36</v>
      </c>
      <c r="I159" s="19">
        <v>89.009680000000003</v>
      </c>
      <c r="J159" s="27">
        <v>2</v>
      </c>
      <c r="K159" s="27">
        <v>0</v>
      </c>
      <c r="L159" s="27">
        <v>0</v>
      </c>
      <c r="M159" s="27">
        <v>0</v>
      </c>
      <c r="N159" s="27">
        <v>13.36</v>
      </c>
      <c r="O159" s="27">
        <v>0</v>
      </c>
      <c r="P159" s="27">
        <v>0</v>
      </c>
      <c r="Q159" s="27">
        <v>0</v>
      </c>
      <c r="R159" s="27">
        <v>0</v>
      </c>
      <c r="S159" s="27">
        <v>0.1</v>
      </c>
      <c r="T159" s="27">
        <v>0.71</v>
      </c>
      <c r="U159" s="27">
        <v>50.1</v>
      </c>
      <c r="V159" s="27">
        <v>128.74</v>
      </c>
      <c r="W159" s="27">
        <v>0.12</v>
      </c>
      <c r="X159" s="27">
        <v>0.08</v>
      </c>
      <c r="Y159" s="27">
        <v>0.52</v>
      </c>
      <c r="Z159" s="33">
        <v>0</v>
      </c>
      <c r="AA159" s="3">
        <v>0</v>
      </c>
      <c r="AB159" s="3">
        <v>0</v>
      </c>
      <c r="AC159" s="3">
        <v>0</v>
      </c>
      <c r="AD159" s="3">
        <v>0</v>
      </c>
      <c r="AE159" s="3">
        <v>0</v>
      </c>
      <c r="AF159" s="3">
        <v>0</v>
      </c>
      <c r="AG159" s="3">
        <v>0</v>
      </c>
      <c r="AH159" s="3">
        <v>0</v>
      </c>
      <c r="AI159" s="3">
        <v>0</v>
      </c>
      <c r="AJ159" s="3">
        <v>0</v>
      </c>
      <c r="AK159" s="3">
        <v>0</v>
      </c>
      <c r="AL159" s="3">
        <v>0</v>
      </c>
      <c r="AM159" s="3">
        <v>0</v>
      </c>
      <c r="AN159" s="3">
        <v>0</v>
      </c>
      <c r="AO159" s="3">
        <v>0</v>
      </c>
      <c r="AP159" s="3">
        <v>0</v>
      </c>
      <c r="AQ159" s="3">
        <v>0</v>
      </c>
      <c r="AR159" s="3">
        <v>0</v>
      </c>
      <c r="AS159" s="3">
        <v>0</v>
      </c>
      <c r="AT159" s="3">
        <v>0</v>
      </c>
      <c r="AU159" s="3">
        <v>0</v>
      </c>
      <c r="AV159" s="3">
        <v>0</v>
      </c>
      <c r="AW159" s="3">
        <v>0</v>
      </c>
      <c r="AX159" s="3">
        <v>0</v>
      </c>
      <c r="AY159" s="3">
        <v>0</v>
      </c>
      <c r="AZ159" s="3">
        <v>0</v>
      </c>
      <c r="BA159" s="3">
        <v>0</v>
      </c>
      <c r="BB159" s="3">
        <v>0</v>
      </c>
      <c r="BC159" s="3">
        <v>0</v>
      </c>
      <c r="BD159" s="3">
        <v>0</v>
      </c>
      <c r="BE159" s="3">
        <v>0</v>
      </c>
      <c r="BF159" s="3">
        <v>0</v>
      </c>
      <c r="BG159" s="3">
        <v>0</v>
      </c>
      <c r="BH159" s="3">
        <v>0</v>
      </c>
      <c r="BI159" s="3">
        <v>0</v>
      </c>
      <c r="BJ159" s="3">
        <v>0</v>
      </c>
      <c r="BK159" s="3">
        <v>0</v>
      </c>
      <c r="BL159" s="3">
        <v>0</v>
      </c>
      <c r="BM159" s="3">
        <v>0</v>
      </c>
      <c r="BN159" s="3">
        <v>0</v>
      </c>
      <c r="BO159" s="3">
        <v>0</v>
      </c>
      <c r="BP159" s="3">
        <v>0</v>
      </c>
      <c r="BQ159" s="3">
        <v>0</v>
      </c>
      <c r="BR159" s="3">
        <v>198.55</v>
      </c>
      <c r="BT159" s="3">
        <v>13.33</v>
      </c>
      <c r="BV159" s="3">
        <v>0</v>
      </c>
      <c r="BW159" s="3">
        <v>0</v>
      </c>
      <c r="BX159" s="3">
        <v>0</v>
      </c>
      <c r="BY159" s="3">
        <v>0</v>
      </c>
      <c r="BZ159" s="3">
        <v>0</v>
      </c>
      <c r="CA159" s="3">
        <v>0</v>
      </c>
      <c r="CB159" s="3">
        <v>0</v>
      </c>
      <c r="CC159" s="3">
        <v>0</v>
      </c>
      <c r="CD159" s="3">
        <v>0</v>
      </c>
      <c r="CE159" s="3">
        <v>10</v>
      </c>
      <c r="CF159" s="3">
        <v>0</v>
      </c>
    </row>
    <row r="160" spans="1:84" s="4" customFormat="1" ht="15" x14ac:dyDescent="0.25">
      <c r="A160" s="4" t="str">
        <f>""</f>
        <v/>
      </c>
      <c r="B160" s="20" t="s">
        <v>75</v>
      </c>
      <c r="C160" s="18" t="str">
        <f>"100"</f>
        <v>100</v>
      </c>
      <c r="D160" s="19">
        <v>9</v>
      </c>
      <c r="E160" s="19">
        <v>18</v>
      </c>
      <c r="F160" s="19">
        <v>5</v>
      </c>
      <c r="G160" s="19">
        <v>0</v>
      </c>
      <c r="H160" s="19">
        <v>4</v>
      </c>
      <c r="I160" s="19">
        <v>99.8</v>
      </c>
      <c r="J160" s="27">
        <v>5.2</v>
      </c>
      <c r="K160" s="27">
        <v>0</v>
      </c>
      <c r="L160" s="27">
        <v>0</v>
      </c>
      <c r="M160" s="27">
        <v>0</v>
      </c>
      <c r="N160" s="27">
        <v>4</v>
      </c>
      <c r="O160" s="27">
        <v>0</v>
      </c>
      <c r="P160" s="27">
        <v>0</v>
      </c>
      <c r="Q160" s="27">
        <v>0</v>
      </c>
      <c r="R160" s="27">
        <v>0</v>
      </c>
      <c r="S160" s="27">
        <v>1.2</v>
      </c>
      <c r="T160" s="27">
        <v>1</v>
      </c>
      <c r="U160" s="27">
        <v>41</v>
      </c>
      <c r="V160" s="27">
        <v>112</v>
      </c>
      <c r="W160" s="27">
        <v>0.27</v>
      </c>
      <c r="X160" s="27">
        <v>0.4</v>
      </c>
      <c r="Y160" s="27">
        <v>0.5</v>
      </c>
      <c r="Z160" s="34">
        <v>0</v>
      </c>
      <c r="AA160" s="4">
        <v>0</v>
      </c>
      <c r="AB160" s="4">
        <v>0</v>
      </c>
      <c r="AC160" s="4">
        <v>0</v>
      </c>
      <c r="AD160" s="4">
        <v>0</v>
      </c>
      <c r="AE160" s="4">
        <v>0</v>
      </c>
      <c r="AF160" s="4">
        <v>0</v>
      </c>
      <c r="AG160" s="4">
        <v>0</v>
      </c>
      <c r="AH160" s="4">
        <v>0</v>
      </c>
      <c r="AI160" s="4">
        <v>0</v>
      </c>
      <c r="AJ160" s="4">
        <v>0</v>
      </c>
      <c r="AK160" s="4">
        <v>0</v>
      </c>
      <c r="AL160" s="4">
        <v>0</v>
      </c>
      <c r="AM160" s="4">
        <v>0</v>
      </c>
      <c r="AN160" s="4">
        <v>0</v>
      </c>
      <c r="AO160" s="4">
        <v>0</v>
      </c>
      <c r="AP160" s="4">
        <v>0</v>
      </c>
      <c r="AQ160" s="4">
        <v>0</v>
      </c>
      <c r="AR160" s="4">
        <v>0</v>
      </c>
      <c r="AS160" s="4">
        <v>0</v>
      </c>
      <c r="AT160" s="4">
        <v>0</v>
      </c>
      <c r="AU160" s="4">
        <v>0</v>
      </c>
      <c r="AV160" s="4">
        <v>0</v>
      </c>
      <c r="AW160" s="4">
        <v>0</v>
      </c>
      <c r="AX160" s="4">
        <v>0</v>
      </c>
      <c r="AY160" s="4">
        <v>0</v>
      </c>
      <c r="AZ160" s="4">
        <v>0</v>
      </c>
      <c r="BA160" s="4">
        <v>0</v>
      </c>
      <c r="BB160" s="4">
        <v>0</v>
      </c>
      <c r="BC160" s="4">
        <v>0</v>
      </c>
      <c r="BD160" s="4">
        <v>0</v>
      </c>
      <c r="BE160" s="4">
        <v>0</v>
      </c>
      <c r="BF160" s="4">
        <v>0</v>
      </c>
      <c r="BG160" s="4">
        <v>0</v>
      </c>
      <c r="BH160" s="4">
        <v>0</v>
      </c>
      <c r="BI160" s="4">
        <v>0</v>
      </c>
      <c r="BJ160" s="4">
        <v>0</v>
      </c>
      <c r="BK160" s="4">
        <v>0</v>
      </c>
      <c r="BL160" s="4">
        <v>0</v>
      </c>
      <c r="BM160" s="4">
        <v>0</v>
      </c>
      <c r="BN160" s="4">
        <v>0</v>
      </c>
      <c r="BO160" s="4">
        <v>0</v>
      </c>
      <c r="BP160" s="4">
        <v>0</v>
      </c>
      <c r="BQ160" s="4">
        <v>0</v>
      </c>
      <c r="BR160" s="4">
        <v>82</v>
      </c>
      <c r="BT160" s="4">
        <v>55</v>
      </c>
      <c r="BV160" s="4">
        <v>0</v>
      </c>
      <c r="BW160" s="4">
        <v>0</v>
      </c>
      <c r="BX160" s="4">
        <v>0</v>
      </c>
      <c r="BY160" s="4">
        <v>0</v>
      </c>
      <c r="BZ160" s="4">
        <v>0</v>
      </c>
      <c r="CA160" s="4">
        <v>0</v>
      </c>
      <c r="CB160" s="4">
        <v>0</v>
      </c>
      <c r="CC160" s="4">
        <v>0</v>
      </c>
      <c r="CD160" s="4">
        <v>0</v>
      </c>
      <c r="CE160" s="4">
        <v>0</v>
      </c>
      <c r="CF160" s="4">
        <v>0</v>
      </c>
    </row>
    <row r="161" spans="1:84" s="5" customFormat="1" ht="14.25" x14ac:dyDescent="0.2">
      <c r="A161" s="6"/>
      <c r="B161" s="21" t="s">
        <v>78</v>
      </c>
      <c r="C161" s="22">
        <f>C160+C158+C159+C157+C156+C155</f>
        <v>650</v>
      </c>
      <c r="D161" s="23">
        <v>29.75</v>
      </c>
      <c r="E161" s="23">
        <v>28.41</v>
      </c>
      <c r="F161" s="23">
        <v>25.16</v>
      </c>
      <c r="G161" s="23">
        <v>1.25</v>
      </c>
      <c r="H161" s="23">
        <v>95.27</v>
      </c>
      <c r="I161" s="23">
        <v>739.4</v>
      </c>
      <c r="J161" s="28">
        <v>16.71</v>
      </c>
      <c r="K161" s="28">
        <v>0.31</v>
      </c>
      <c r="L161" s="28">
        <v>1.36</v>
      </c>
      <c r="M161" s="28">
        <v>0</v>
      </c>
      <c r="N161" s="28">
        <v>26.44</v>
      </c>
      <c r="O161" s="28">
        <v>68.819999999999993</v>
      </c>
      <c r="P161" s="28">
        <v>3.15</v>
      </c>
      <c r="Q161" s="28">
        <v>0</v>
      </c>
      <c r="R161" s="28">
        <v>0</v>
      </c>
      <c r="S161" s="28">
        <v>1.68</v>
      </c>
      <c r="T161" s="28">
        <v>5.95</v>
      </c>
      <c r="U161" s="28">
        <v>708.22</v>
      </c>
      <c r="V161" s="28">
        <v>558.37</v>
      </c>
      <c r="W161" s="28">
        <v>0.75</v>
      </c>
      <c r="X161" s="28">
        <v>2.86</v>
      </c>
      <c r="Y161" s="28">
        <v>1.44</v>
      </c>
      <c r="Z161" s="5">
        <v>0</v>
      </c>
      <c r="AA161" s="5">
        <v>0</v>
      </c>
      <c r="AB161" s="5">
        <v>0</v>
      </c>
      <c r="AC161" s="5">
        <v>1143.67</v>
      </c>
      <c r="AD161" s="5">
        <v>667.88</v>
      </c>
      <c r="AE161" s="5">
        <v>332.16</v>
      </c>
      <c r="AF161" s="5">
        <v>544.63</v>
      </c>
      <c r="AG161" s="5">
        <v>208.34</v>
      </c>
      <c r="AH161" s="5">
        <v>824.07</v>
      </c>
      <c r="AI161" s="5">
        <v>665.79</v>
      </c>
      <c r="AJ161" s="5">
        <v>815.88</v>
      </c>
      <c r="AK161" s="5">
        <v>997.03</v>
      </c>
      <c r="AL161" s="5">
        <v>363.05</v>
      </c>
      <c r="AM161" s="5">
        <v>564.07000000000005</v>
      </c>
      <c r="AN161" s="5">
        <v>3637.46</v>
      </c>
      <c r="AO161" s="5">
        <v>241.78</v>
      </c>
      <c r="AP161" s="5">
        <v>1311.88</v>
      </c>
      <c r="AQ161" s="5">
        <v>809.85</v>
      </c>
      <c r="AR161" s="5">
        <v>497.81</v>
      </c>
      <c r="AS161" s="5">
        <v>343.45</v>
      </c>
      <c r="AT161" s="5">
        <v>0.37</v>
      </c>
      <c r="AU161" s="5">
        <v>0.17</v>
      </c>
      <c r="AV161" s="5">
        <v>0.09</v>
      </c>
      <c r="AW161" s="5">
        <v>0.21</v>
      </c>
      <c r="AX161" s="5">
        <v>0.24</v>
      </c>
      <c r="AY161" s="5">
        <v>1.1100000000000001</v>
      </c>
      <c r="AZ161" s="5">
        <v>0.14000000000000001</v>
      </c>
      <c r="BA161" s="5">
        <v>3.11</v>
      </c>
      <c r="BB161" s="5">
        <v>7.0000000000000007E-2</v>
      </c>
      <c r="BC161" s="5">
        <v>0.95</v>
      </c>
      <c r="BD161" s="5">
        <v>0</v>
      </c>
      <c r="BE161" s="5">
        <v>0</v>
      </c>
      <c r="BF161" s="5">
        <v>0</v>
      </c>
      <c r="BG161" s="5">
        <v>0.21</v>
      </c>
      <c r="BH161" s="5">
        <v>0.33</v>
      </c>
      <c r="BI161" s="5">
        <v>2.5499999999999998</v>
      </c>
      <c r="BJ161" s="5">
        <v>0</v>
      </c>
      <c r="BK161" s="5">
        <v>0</v>
      </c>
      <c r="BL161" s="5">
        <v>0.41</v>
      </c>
      <c r="BM161" s="5">
        <v>0.03</v>
      </c>
      <c r="BN161" s="5">
        <v>0</v>
      </c>
      <c r="BO161" s="5">
        <v>0</v>
      </c>
      <c r="BP161" s="5">
        <v>0</v>
      </c>
      <c r="BQ161" s="5">
        <v>0</v>
      </c>
      <c r="BR161" s="5">
        <v>529.6</v>
      </c>
      <c r="BS161" s="5" t="e">
        <f>$I$161/#REF!*100</f>
        <v>#REF!</v>
      </c>
      <c r="BT161" s="5">
        <v>239.2</v>
      </c>
      <c r="BV161" s="5">
        <v>0</v>
      </c>
      <c r="BW161" s="5">
        <v>0</v>
      </c>
      <c r="BX161" s="5">
        <v>0</v>
      </c>
      <c r="BY161" s="5">
        <v>0</v>
      </c>
      <c r="BZ161" s="5">
        <v>0</v>
      </c>
      <c r="CA161" s="5">
        <v>0</v>
      </c>
      <c r="CB161" s="5">
        <v>0</v>
      </c>
      <c r="CC161" s="5">
        <v>0</v>
      </c>
      <c r="CD161" s="5">
        <v>0</v>
      </c>
      <c r="CE161" s="5">
        <v>14</v>
      </c>
      <c r="CF161" s="5">
        <v>0.8</v>
      </c>
    </row>
    <row r="162" spans="1:84" s="2" customFormat="1" x14ac:dyDescent="0.25">
      <c r="A162" s="4"/>
      <c r="B162" s="57" t="s">
        <v>79</v>
      </c>
      <c r="C162" s="18"/>
      <c r="D162" s="19"/>
      <c r="E162" s="19"/>
      <c r="F162" s="19"/>
      <c r="G162" s="19"/>
      <c r="H162" s="19"/>
      <c r="I162" s="19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</row>
    <row r="163" spans="1:84" s="4" customFormat="1" ht="15" x14ac:dyDescent="0.25">
      <c r="A163" s="4" t="str">
        <f>"-"</f>
        <v>-</v>
      </c>
      <c r="B163" s="20" t="s">
        <v>80</v>
      </c>
      <c r="C163" s="18" t="str">
        <f>"200"</f>
        <v>200</v>
      </c>
      <c r="D163" s="19">
        <v>1</v>
      </c>
      <c r="E163" s="19">
        <v>0</v>
      </c>
      <c r="F163" s="19">
        <v>0.2</v>
      </c>
      <c r="G163" s="19">
        <v>0</v>
      </c>
      <c r="H163" s="19">
        <v>20.2</v>
      </c>
      <c r="I163" s="19">
        <v>86.48</v>
      </c>
      <c r="J163" s="27">
        <v>0</v>
      </c>
      <c r="K163" s="27">
        <v>0</v>
      </c>
      <c r="L163" s="27">
        <v>0</v>
      </c>
      <c r="M163" s="27">
        <v>0</v>
      </c>
      <c r="N163" s="27">
        <v>19.8</v>
      </c>
      <c r="O163" s="27">
        <v>0.4</v>
      </c>
      <c r="P163" s="27">
        <v>0.4</v>
      </c>
      <c r="Q163" s="27">
        <v>0</v>
      </c>
      <c r="R163" s="27">
        <v>0</v>
      </c>
      <c r="S163" s="27">
        <v>1</v>
      </c>
      <c r="T163" s="27">
        <v>0.6</v>
      </c>
      <c r="U163" s="27">
        <v>52</v>
      </c>
      <c r="V163" s="27">
        <v>240</v>
      </c>
      <c r="W163" s="27">
        <v>0.02</v>
      </c>
      <c r="X163" s="27">
        <v>0.2</v>
      </c>
      <c r="Y163" s="27">
        <v>4</v>
      </c>
      <c r="Z163" s="34">
        <v>0.4</v>
      </c>
      <c r="AA163" s="4">
        <v>0</v>
      </c>
      <c r="AB163" s="4">
        <v>0</v>
      </c>
      <c r="AC163" s="4">
        <v>28</v>
      </c>
      <c r="AD163" s="4">
        <v>28</v>
      </c>
      <c r="AE163" s="4">
        <v>4</v>
      </c>
      <c r="AF163" s="4">
        <v>16</v>
      </c>
      <c r="AG163" s="4">
        <v>4</v>
      </c>
      <c r="AH163" s="4">
        <v>14</v>
      </c>
      <c r="AI163" s="4">
        <v>26</v>
      </c>
      <c r="AJ163" s="4">
        <v>16</v>
      </c>
      <c r="AK163" s="4">
        <v>116</v>
      </c>
      <c r="AL163" s="4">
        <v>10</v>
      </c>
      <c r="AM163" s="4">
        <v>22</v>
      </c>
      <c r="AN163" s="4">
        <v>64</v>
      </c>
      <c r="AO163" s="4">
        <v>340</v>
      </c>
      <c r="AP163" s="4">
        <v>20</v>
      </c>
      <c r="AQ163" s="4">
        <v>24</v>
      </c>
      <c r="AR163" s="4">
        <v>10</v>
      </c>
      <c r="AS163" s="4">
        <v>8</v>
      </c>
      <c r="AT163" s="4">
        <v>2.06</v>
      </c>
      <c r="AU163" s="4">
        <v>1.22</v>
      </c>
      <c r="AV163" s="4">
        <v>0.62</v>
      </c>
      <c r="AW163" s="4">
        <v>1.22</v>
      </c>
      <c r="AX163" s="4">
        <v>1.32</v>
      </c>
      <c r="AY163" s="4">
        <v>9.2200000000000006</v>
      </c>
      <c r="AZ163" s="4">
        <v>0.7</v>
      </c>
      <c r="BA163" s="4">
        <v>11.44</v>
      </c>
      <c r="BB163" s="4">
        <v>0.36</v>
      </c>
      <c r="BC163" s="4">
        <v>6.3</v>
      </c>
      <c r="BD163" s="4">
        <v>0.6</v>
      </c>
      <c r="BE163" s="4">
        <v>0</v>
      </c>
      <c r="BF163" s="4">
        <v>0</v>
      </c>
      <c r="BG163" s="4">
        <v>0</v>
      </c>
      <c r="BH163" s="4">
        <v>1.64</v>
      </c>
      <c r="BI163" s="4">
        <v>14.04</v>
      </c>
      <c r="BJ163" s="4">
        <v>0.14000000000000001</v>
      </c>
      <c r="BK163" s="4">
        <v>0</v>
      </c>
      <c r="BL163" s="4">
        <v>1.26</v>
      </c>
      <c r="BM163" s="4">
        <v>0.54</v>
      </c>
      <c r="BN163" s="4">
        <v>1.02</v>
      </c>
      <c r="BO163" s="4">
        <v>0</v>
      </c>
      <c r="BP163" s="4">
        <v>0</v>
      </c>
      <c r="BQ163" s="4">
        <v>0</v>
      </c>
      <c r="BR163" s="4">
        <v>176.2</v>
      </c>
      <c r="BT163" s="4">
        <v>0</v>
      </c>
      <c r="BV163" s="4">
        <v>0</v>
      </c>
      <c r="BW163" s="4">
        <v>0</v>
      </c>
      <c r="BX163" s="4">
        <v>0</v>
      </c>
      <c r="BY163" s="4">
        <v>0</v>
      </c>
      <c r="BZ163" s="4">
        <v>0</v>
      </c>
      <c r="CA163" s="4">
        <v>0</v>
      </c>
      <c r="CB163" s="4">
        <v>0</v>
      </c>
      <c r="CC163" s="4">
        <v>0</v>
      </c>
      <c r="CD163" s="4">
        <v>0</v>
      </c>
      <c r="CE163" s="4">
        <v>0</v>
      </c>
      <c r="CF163" s="4">
        <v>0</v>
      </c>
    </row>
    <row r="164" spans="1:84" s="5" customFormat="1" ht="14.25" x14ac:dyDescent="0.2">
      <c r="A164" s="6"/>
      <c r="B164" s="21" t="s">
        <v>81</v>
      </c>
      <c r="C164" s="22" t="str">
        <f>C163</f>
        <v>200</v>
      </c>
      <c r="D164" s="23">
        <v>1</v>
      </c>
      <c r="E164" s="23">
        <v>0</v>
      </c>
      <c r="F164" s="23">
        <v>0.2</v>
      </c>
      <c r="G164" s="23">
        <v>0</v>
      </c>
      <c r="H164" s="23">
        <v>20.2</v>
      </c>
      <c r="I164" s="23">
        <v>86.48</v>
      </c>
      <c r="J164" s="28">
        <v>0</v>
      </c>
      <c r="K164" s="28">
        <v>0</v>
      </c>
      <c r="L164" s="28">
        <v>0</v>
      </c>
      <c r="M164" s="28">
        <v>0</v>
      </c>
      <c r="N164" s="28">
        <v>19.8</v>
      </c>
      <c r="O164" s="28">
        <v>0.4</v>
      </c>
      <c r="P164" s="28">
        <v>0.4</v>
      </c>
      <c r="Q164" s="28">
        <v>0</v>
      </c>
      <c r="R164" s="28">
        <v>0</v>
      </c>
      <c r="S164" s="28">
        <v>1</v>
      </c>
      <c r="T164" s="28">
        <v>0.6</v>
      </c>
      <c r="U164" s="28">
        <v>52</v>
      </c>
      <c r="V164" s="28">
        <v>240</v>
      </c>
      <c r="W164" s="28">
        <v>0.02</v>
      </c>
      <c r="X164" s="28">
        <v>0.2</v>
      </c>
      <c r="Y164" s="28">
        <v>4</v>
      </c>
      <c r="Z164" s="5">
        <v>0.4</v>
      </c>
      <c r="AA164" s="5">
        <v>0</v>
      </c>
      <c r="AB164" s="5">
        <v>0</v>
      </c>
      <c r="AC164" s="5">
        <v>28</v>
      </c>
      <c r="AD164" s="5">
        <v>28</v>
      </c>
      <c r="AE164" s="5">
        <v>4</v>
      </c>
      <c r="AF164" s="5">
        <v>16</v>
      </c>
      <c r="AG164" s="5">
        <v>4</v>
      </c>
      <c r="AH164" s="5">
        <v>14</v>
      </c>
      <c r="AI164" s="5">
        <v>26</v>
      </c>
      <c r="AJ164" s="5">
        <v>16</v>
      </c>
      <c r="AK164" s="5">
        <v>116</v>
      </c>
      <c r="AL164" s="5">
        <v>10</v>
      </c>
      <c r="AM164" s="5">
        <v>22</v>
      </c>
      <c r="AN164" s="5">
        <v>64</v>
      </c>
      <c r="AO164" s="5">
        <v>340</v>
      </c>
      <c r="AP164" s="5">
        <v>20</v>
      </c>
      <c r="AQ164" s="5">
        <v>24</v>
      </c>
      <c r="AR164" s="5">
        <v>10</v>
      </c>
      <c r="AS164" s="5">
        <v>8</v>
      </c>
      <c r="AT164" s="5">
        <v>2.06</v>
      </c>
      <c r="AU164" s="5">
        <v>1.22</v>
      </c>
      <c r="AV164" s="5">
        <v>0.62</v>
      </c>
      <c r="AW164" s="5">
        <v>1.22</v>
      </c>
      <c r="AX164" s="5">
        <v>1.32</v>
      </c>
      <c r="AY164" s="5">
        <v>9.2200000000000006</v>
      </c>
      <c r="AZ164" s="5">
        <v>0.7</v>
      </c>
      <c r="BA164" s="5">
        <v>11.44</v>
      </c>
      <c r="BB164" s="5">
        <v>0.36</v>
      </c>
      <c r="BC164" s="5">
        <v>6.3</v>
      </c>
      <c r="BD164" s="5">
        <v>0.6</v>
      </c>
      <c r="BE164" s="5">
        <v>0</v>
      </c>
      <c r="BF164" s="5">
        <v>0</v>
      </c>
      <c r="BG164" s="5">
        <v>0</v>
      </c>
      <c r="BH164" s="5">
        <v>1.64</v>
      </c>
      <c r="BI164" s="5">
        <v>14.04</v>
      </c>
      <c r="BJ164" s="5">
        <v>0.14000000000000001</v>
      </c>
      <c r="BK164" s="5">
        <v>0</v>
      </c>
      <c r="BL164" s="5">
        <v>1.26</v>
      </c>
      <c r="BM164" s="5">
        <v>0.54</v>
      </c>
      <c r="BN164" s="5">
        <v>1.02</v>
      </c>
      <c r="BO164" s="5">
        <v>0</v>
      </c>
      <c r="BP164" s="5">
        <v>0</v>
      </c>
      <c r="BQ164" s="5">
        <v>0</v>
      </c>
      <c r="BR164" s="5">
        <v>176.2</v>
      </c>
      <c r="BS164" s="5" t="e">
        <f>$I$164/#REF!*100</f>
        <v>#REF!</v>
      </c>
      <c r="BT164" s="5">
        <v>0</v>
      </c>
      <c r="BV164" s="5">
        <v>0</v>
      </c>
      <c r="BW164" s="5">
        <v>0</v>
      </c>
      <c r="BX164" s="5">
        <v>0</v>
      </c>
      <c r="BY164" s="5">
        <v>0</v>
      </c>
      <c r="BZ164" s="5">
        <v>0</v>
      </c>
      <c r="CA164" s="5">
        <v>0</v>
      </c>
      <c r="CB164" s="5">
        <v>0</v>
      </c>
      <c r="CC164" s="5">
        <v>0</v>
      </c>
      <c r="CD164" s="5">
        <v>0</v>
      </c>
      <c r="CE164" s="5">
        <v>0</v>
      </c>
      <c r="CF164" s="5">
        <v>0</v>
      </c>
    </row>
    <row r="165" spans="1:84" s="2" customFormat="1" x14ac:dyDescent="0.25">
      <c r="A165" s="4"/>
      <c r="B165" s="57" t="s">
        <v>82</v>
      </c>
      <c r="C165" s="18"/>
      <c r="D165" s="19"/>
      <c r="E165" s="19"/>
      <c r="F165" s="19"/>
      <c r="G165" s="19"/>
      <c r="H165" s="19"/>
      <c r="I165" s="19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</row>
    <row r="166" spans="1:84" s="3" customFormat="1" ht="15" x14ac:dyDescent="0.25">
      <c r="A166" s="4" t="str">
        <f>"23/1"</f>
        <v>23/1</v>
      </c>
      <c r="B166" s="20" t="s">
        <v>96</v>
      </c>
      <c r="C166" s="18" t="str">
        <f>"100"</f>
        <v>100</v>
      </c>
      <c r="D166" s="19">
        <v>1.02</v>
      </c>
      <c r="E166" s="19">
        <v>0</v>
      </c>
      <c r="F166" s="19">
        <v>5.08</v>
      </c>
      <c r="G166" s="19">
        <v>5.08</v>
      </c>
      <c r="H166" s="19">
        <v>3.54</v>
      </c>
      <c r="I166" s="19">
        <v>68.196730000000002</v>
      </c>
      <c r="J166" s="27">
        <v>0.63</v>
      </c>
      <c r="K166" s="27">
        <v>3.25</v>
      </c>
      <c r="L166" s="27">
        <v>0.63</v>
      </c>
      <c r="M166" s="27">
        <v>0</v>
      </c>
      <c r="N166" s="27">
        <v>3.26</v>
      </c>
      <c r="O166" s="27">
        <v>0.28000000000000003</v>
      </c>
      <c r="P166" s="27">
        <v>1.3</v>
      </c>
      <c r="Q166" s="27">
        <v>0</v>
      </c>
      <c r="R166" s="27">
        <v>0</v>
      </c>
      <c r="S166" s="27">
        <v>0.74</v>
      </c>
      <c r="T166" s="27">
        <v>1.1399999999999999</v>
      </c>
      <c r="U166" s="27">
        <v>192.41</v>
      </c>
      <c r="V166" s="27">
        <v>270.02999999999997</v>
      </c>
      <c r="W166" s="27">
        <v>0.04</v>
      </c>
      <c r="X166" s="27">
        <v>0.47</v>
      </c>
      <c r="Y166" s="27">
        <v>23.28</v>
      </c>
      <c r="Z166" s="33">
        <v>0</v>
      </c>
      <c r="AA166" s="3">
        <v>0</v>
      </c>
      <c r="AB166" s="3">
        <v>0</v>
      </c>
      <c r="AC166" s="3">
        <v>37.31</v>
      </c>
      <c r="AD166" s="3">
        <v>39.51</v>
      </c>
      <c r="AE166" s="3">
        <v>7.36</v>
      </c>
      <c r="AF166" s="3">
        <v>29.34</v>
      </c>
      <c r="AG166" s="3">
        <v>9.56</v>
      </c>
      <c r="AH166" s="3">
        <v>25.37</v>
      </c>
      <c r="AI166" s="3">
        <v>26.96</v>
      </c>
      <c r="AJ166" s="3">
        <v>22.73</v>
      </c>
      <c r="AK166" s="3">
        <v>131.56</v>
      </c>
      <c r="AL166" s="3">
        <v>16.64</v>
      </c>
      <c r="AM166" s="3">
        <v>19.850000000000001</v>
      </c>
      <c r="AN166" s="3">
        <v>485.65</v>
      </c>
      <c r="AO166" s="3">
        <v>252.2</v>
      </c>
      <c r="AP166" s="3">
        <v>20.09</v>
      </c>
      <c r="AQ166" s="3">
        <v>26.91</v>
      </c>
      <c r="AR166" s="3">
        <v>25.36</v>
      </c>
      <c r="AS166" s="3">
        <v>5.16</v>
      </c>
      <c r="AT166" s="3">
        <v>0.14000000000000001</v>
      </c>
      <c r="AU166" s="3">
        <v>0.06</v>
      </c>
      <c r="AV166" s="3">
        <v>0.03</v>
      </c>
      <c r="AW166" s="3">
        <v>0.08</v>
      </c>
      <c r="AX166" s="3">
        <v>0.09</v>
      </c>
      <c r="AY166" s="3">
        <v>0.41</v>
      </c>
      <c r="AZ166" s="3">
        <v>0.18</v>
      </c>
      <c r="BA166" s="3">
        <v>0.33</v>
      </c>
      <c r="BB166" s="3">
        <v>0.09</v>
      </c>
      <c r="BC166" s="3">
        <v>0.22</v>
      </c>
      <c r="BD166" s="3">
        <v>0.02</v>
      </c>
      <c r="BE166" s="3">
        <v>0.03</v>
      </c>
      <c r="BF166" s="3">
        <v>0</v>
      </c>
      <c r="BG166" s="3">
        <v>0</v>
      </c>
      <c r="BH166" s="3">
        <v>0.08</v>
      </c>
      <c r="BI166" s="3">
        <v>1.2</v>
      </c>
      <c r="BJ166" s="3">
        <v>0.02</v>
      </c>
      <c r="BK166" s="3">
        <v>0</v>
      </c>
      <c r="BL166" s="3">
        <v>2.89</v>
      </c>
      <c r="BM166" s="3">
        <v>0</v>
      </c>
      <c r="BN166" s="3">
        <v>0</v>
      </c>
      <c r="BO166" s="3">
        <v>0</v>
      </c>
      <c r="BP166" s="3">
        <v>0</v>
      </c>
      <c r="BQ166" s="3">
        <v>0</v>
      </c>
      <c r="BR166" s="3">
        <v>87.41</v>
      </c>
      <c r="BT166" s="3">
        <v>124.13</v>
      </c>
      <c r="BV166" s="3">
        <v>0</v>
      </c>
      <c r="BW166" s="3">
        <v>0</v>
      </c>
      <c r="BX166" s="3">
        <v>0</v>
      </c>
      <c r="BY166" s="3">
        <v>0</v>
      </c>
      <c r="BZ166" s="3">
        <v>0</v>
      </c>
      <c r="CA166" s="3">
        <v>0</v>
      </c>
      <c r="CB166" s="3">
        <v>0</v>
      </c>
      <c r="CC166" s="3">
        <v>0</v>
      </c>
      <c r="CD166" s="3">
        <v>0</v>
      </c>
      <c r="CE166" s="3">
        <v>0</v>
      </c>
      <c r="CF166" s="3">
        <v>0.5</v>
      </c>
    </row>
    <row r="167" spans="1:84" s="3" customFormat="1" ht="15" x14ac:dyDescent="0.25">
      <c r="A167" s="4" t="str">
        <f>"7/2"</f>
        <v>7/2</v>
      </c>
      <c r="B167" s="20" t="s">
        <v>145</v>
      </c>
      <c r="C167" s="18" t="str">
        <f>"300"</f>
        <v>300</v>
      </c>
      <c r="D167" s="19">
        <v>2.35</v>
      </c>
      <c r="E167" s="19">
        <v>0.31</v>
      </c>
      <c r="F167" s="19">
        <v>4.41</v>
      </c>
      <c r="G167" s="19">
        <v>3.21</v>
      </c>
      <c r="H167" s="19">
        <v>9.18</v>
      </c>
      <c r="I167" s="19">
        <v>90.796364999999994</v>
      </c>
      <c r="J167" s="27">
        <v>1.49</v>
      </c>
      <c r="K167" s="27">
        <v>1.95</v>
      </c>
      <c r="L167" s="27">
        <v>1.08</v>
      </c>
      <c r="M167" s="27">
        <v>0</v>
      </c>
      <c r="N167" s="27">
        <v>4.9800000000000004</v>
      </c>
      <c r="O167" s="27">
        <v>4.2</v>
      </c>
      <c r="P167" s="27">
        <v>2.14</v>
      </c>
      <c r="Q167" s="27">
        <v>0</v>
      </c>
      <c r="R167" s="27">
        <v>0</v>
      </c>
      <c r="S167" s="27">
        <v>0.44</v>
      </c>
      <c r="T167" s="27">
        <v>2.59</v>
      </c>
      <c r="U167" s="27">
        <v>598.30999999999995</v>
      </c>
      <c r="V167" s="27">
        <v>392</v>
      </c>
      <c r="W167" s="27">
        <v>0.06</v>
      </c>
      <c r="X167" s="27">
        <v>0.89</v>
      </c>
      <c r="Y167" s="27">
        <v>16.28</v>
      </c>
      <c r="Z167" s="33">
        <v>0</v>
      </c>
      <c r="AA167" s="3">
        <v>0</v>
      </c>
      <c r="AB167" s="3">
        <v>0</v>
      </c>
      <c r="AC167" s="3">
        <v>66.86</v>
      </c>
      <c r="AD167" s="3">
        <v>66.55</v>
      </c>
      <c r="AE167" s="3">
        <v>19.88</v>
      </c>
      <c r="AF167" s="3">
        <v>48.53</v>
      </c>
      <c r="AG167" s="3">
        <v>14.07</v>
      </c>
      <c r="AH167" s="3">
        <v>56.39</v>
      </c>
      <c r="AI167" s="3">
        <v>74.72</v>
      </c>
      <c r="AJ167" s="3">
        <v>112.1</v>
      </c>
      <c r="AK167" s="3">
        <v>164.66</v>
      </c>
      <c r="AL167" s="3">
        <v>26.13</v>
      </c>
      <c r="AM167" s="3">
        <v>49.76</v>
      </c>
      <c r="AN167" s="3">
        <v>296.13</v>
      </c>
      <c r="AO167" s="3">
        <v>2.4</v>
      </c>
      <c r="AP167" s="3">
        <v>55.27</v>
      </c>
      <c r="AQ167" s="3">
        <v>54.96</v>
      </c>
      <c r="AR167" s="3">
        <v>46.83</v>
      </c>
      <c r="AS167" s="3">
        <v>19.850000000000001</v>
      </c>
      <c r="AT167" s="3">
        <v>0.01</v>
      </c>
      <c r="AU167" s="3">
        <v>0.01</v>
      </c>
      <c r="AV167" s="3">
        <v>0</v>
      </c>
      <c r="AW167" s="3">
        <v>0.01</v>
      </c>
      <c r="AX167" s="3">
        <v>0.01</v>
      </c>
      <c r="AY167" s="3">
        <v>0.06</v>
      </c>
      <c r="AZ167" s="3">
        <v>0</v>
      </c>
      <c r="BA167" s="3">
        <v>0.26</v>
      </c>
      <c r="BB167" s="3">
        <v>0</v>
      </c>
      <c r="BC167" s="3">
        <v>0.15</v>
      </c>
      <c r="BD167" s="3">
        <v>0.01</v>
      </c>
      <c r="BE167" s="3">
        <v>0.02</v>
      </c>
      <c r="BF167" s="3">
        <v>0</v>
      </c>
      <c r="BG167" s="3">
        <v>0.01</v>
      </c>
      <c r="BH167" s="3">
        <v>0.01</v>
      </c>
      <c r="BI167" s="3">
        <v>0.76</v>
      </c>
      <c r="BJ167" s="3">
        <v>0</v>
      </c>
      <c r="BK167" s="3">
        <v>0</v>
      </c>
      <c r="BL167" s="3">
        <v>1.8</v>
      </c>
      <c r="BM167" s="3">
        <v>0</v>
      </c>
      <c r="BN167" s="3">
        <v>0.01</v>
      </c>
      <c r="BO167" s="3">
        <v>0</v>
      </c>
      <c r="BP167" s="3">
        <v>0</v>
      </c>
      <c r="BQ167" s="3">
        <v>0</v>
      </c>
      <c r="BR167" s="3">
        <v>356.53</v>
      </c>
      <c r="BT167" s="3">
        <v>298.64</v>
      </c>
      <c r="BV167" s="3">
        <v>0</v>
      </c>
      <c r="BW167" s="3">
        <v>0</v>
      </c>
      <c r="BX167" s="3">
        <v>0</v>
      </c>
      <c r="BY167" s="3">
        <v>0</v>
      </c>
      <c r="BZ167" s="3">
        <v>0</v>
      </c>
      <c r="CA167" s="3">
        <v>0</v>
      </c>
      <c r="CB167" s="3">
        <v>0</v>
      </c>
      <c r="CC167" s="3">
        <v>0</v>
      </c>
      <c r="CD167" s="3">
        <v>0</v>
      </c>
      <c r="CE167" s="3">
        <v>0</v>
      </c>
      <c r="CF167" s="3">
        <v>1.5</v>
      </c>
    </row>
    <row r="168" spans="1:84" s="3" customFormat="1" ht="15" x14ac:dyDescent="0.25">
      <c r="A168" s="4" t="str">
        <f>"9/7"</f>
        <v>9/7</v>
      </c>
      <c r="B168" s="20" t="s">
        <v>146</v>
      </c>
      <c r="C168" s="18" t="str">
        <f>"100"</f>
        <v>100</v>
      </c>
      <c r="D168" s="19">
        <v>16.989999999999998</v>
      </c>
      <c r="E168" s="19">
        <v>15.91</v>
      </c>
      <c r="F168" s="19">
        <v>5.86</v>
      </c>
      <c r="G168" s="19">
        <v>0.12</v>
      </c>
      <c r="H168" s="19">
        <v>7.99</v>
      </c>
      <c r="I168" s="19">
        <v>153.37475000000001</v>
      </c>
      <c r="J168" s="27">
        <v>1.44</v>
      </c>
      <c r="K168" s="27">
        <v>0</v>
      </c>
      <c r="L168" s="27">
        <v>0.83</v>
      </c>
      <c r="M168" s="27">
        <v>0</v>
      </c>
      <c r="N168" s="27">
        <v>1.1499999999999999</v>
      </c>
      <c r="O168" s="27">
        <v>6.84</v>
      </c>
      <c r="P168" s="27">
        <v>0.03</v>
      </c>
      <c r="Q168" s="27">
        <v>0</v>
      </c>
      <c r="R168" s="27">
        <v>0</v>
      </c>
      <c r="S168" s="27">
        <v>7.0000000000000007E-2</v>
      </c>
      <c r="T168" s="27">
        <v>2</v>
      </c>
      <c r="U168" s="27">
        <v>263.12</v>
      </c>
      <c r="V168" s="27">
        <v>231.9</v>
      </c>
      <c r="W168" s="27">
        <v>0.18</v>
      </c>
      <c r="X168" s="27">
        <v>3.5</v>
      </c>
      <c r="Y168" s="27">
        <v>0.94</v>
      </c>
      <c r="Z168" s="33">
        <v>0</v>
      </c>
      <c r="AA168" s="3">
        <v>0</v>
      </c>
      <c r="AB168" s="3">
        <v>0</v>
      </c>
      <c r="AC168" s="3">
        <v>147.63</v>
      </c>
      <c r="AD168" s="3">
        <v>81.34</v>
      </c>
      <c r="AE168" s="3">
        <v>41.57</v>
      </c>
      <c r="AF168" s="3">
        <v>69.040000000000006</v>
      </c>
      <c r="AG168" s="3">
        <v>24.52</v>
      </c>
      <c r="AH168" s="3">
        <v>98.03</v>
      </c>
      <c r="AI168" s="3">
        <v>79</v>
      </c>
      <c r="AJ168" s="3">
        <v>98.08</v>
      </c>
      <c r="AK168" s="3">
        <v>115.64</v>
      </c>
      <c r="AL168" s="3">
        <v>42.45</v>
      </c>
      <c r="AM168" s="3">
        <v>64.099999999999994</v>
      </c>
      <c r="AN168" s="3">
        <v>434.35</v>
      </c>
      <c r="AO168" s="3">
        <v>40.32</v>
      </c>
      <c r="AP168" s="3">
        <v>130.72999999999999</v>
      </c>
      <c r="AQ168" s="3">
        <v>101.77</v>
      </c>
      <c r="AR168" s="3">
        <v>59.21</v>
      </c>
      <c r="AS168" s="3">
        <v>41.93</v>
      </c>
      <c r="AT168" s="3">
        <v>0.01</v>
      </c>
      <c r="AU168" s="3">
        <v>0</v>
      </c>
      <c r="AV168" s="3">
        <v>0</v>
      </c>
      <c r="AW168" s="3">
        <v>0</v>
      </c>
      <c r="AX168" s="3">
        <v>0</v>
      </c>
      <c r="AY168" s="3">
        <v>0.03</v>
      </c>
      <c r="AZ168" s="3">
        <v>0.03</v>
      </c>
      <c r="BA168" s="3">
        <v>0.05</v>
      </c>
      <c r="BB168" s="3">
        <v>0.01</v>
      </c>
      <c r="BC168" s="3">
        <v>0.02</v>
      </c>
      <c r="BD168" s="3">
        <v>0</v>
      </c>
      <c r="BE168" s="3">
        <v>0</v>
      </c>
      <c r="BF168" s="3">
        <v>0</v>
      </c>
      <c r="BG168" s="3">
        <v>0</v>
      </c>
      <c r="BH168" s="3">
        <v>0.01</v>
      </c>
      <c r="BI168" s="3">
        <v>0.05</v>
      </c>
      <c r="BJ168" s="3">
        <v>0</v>
      </c>
      <c r="BK168" s="3">
        <v>0</v>
      </c>
      <c r="BL168" s="3">
        <v>0.06</v>
      </c>
      <c r="BM168" s="3">
        <v>0</v>
      </c>
      <c r="BN168" s="3">
        <v>0</v>
      </c>
      <c r="BO168" s="3">
        <v>0</v>
      </c>
      <c r="BP168" s="3">
        <v>0</v>
      </c>
      <c r="BQ168" s="3">
        <v>0</v>
      </c>
      <c r="BR168" s="3">
        <v>82.03</v>
      </c>
      <c r="BT168" s="3">
        <v>43.08</v>
      </c>
      <c r="BV168" s="3">
        <v>0</v>
      </c>
      <c r="BW168" s="3">
        <v>0</v>
      </c>
      <c r="BX168" s="3">
        <v>0</v>
      </c>
      <c r="BY168" s="3">
        <v>0</v>
      </c>
      <c r="BZ168" s="3">
        <v>0</v>
      </c>
      <c r="CA168" s="3">
        <v>0</v>
      </c>
      <c r="CB168" s="3">
        <v>0</v>
      </c>
      <c r="CC168" s="3">
        <v>0</v>
      </c>
      <c r="CD168" s="3">
        <v>0</v>
      </c>
      <c r="CE168" s="3">
        <v>0</v>
      </c>
      <c r="CF168" s="3">
        <v>0.63</v>
      </c>
    </row>
    <row r="169" spans="1:84" s="3" customFormat="1" ht="15" x14ac:dyDescent="0.25">
      <c r="A169" s="4" t="str">
        <f>"59/3"</f>
        <v>59/3</v>
      </c>
      <c r="B169" s="20" t="s">
        <v>147</v>
      </c>
      <c r="C169" s="18" t="str">
        <f>"200"</f>
        <v>200</v>
      </c>
      <c r="D169" s="19">
        <v>11.48</v>
      </c>
      <c r="E169" s="19">
        <v>0.08</v>
      </c>
      <c r="F169" s="19">
        <v>9.1</v>
      </c>
      <c r="G169" s="19">
        <v>3.1</v>
      </c>
      <c r="H169" s="19">
        <v>50.42</v>
      </c>
      <c r="I169" s="19">
        <v>354.568352</v>
      </c>
      <c r="J169" s="27">
        <v>5.26</v>
      </c>
      <c r="K169" s="27">
        <v>0.22</v>
      </c>
      <c r="L169" s="27">
        <v>0</v>
      </c>
      <c r="M169" s="27">
        <v>0</v>
      </c>
      <c r="N169" s="27">
        <v>3.98</v>
      </c>
      <c r="O169" s="27">
        <v>46.44</v>
      </c>
      <c r="P169" s="27">
        <v>10.44</v>
      </c>
      <c r="Q169" s="27">
        <v>0</v>
      </c>
      <c r="R169" s="27">
        <v>0</v>
      </c>
      <c r="S169" s="27">
        <v>0.1</v>
      </c>
      <c r="T169" s="27">
        <v>3.1</v>
      </c>
      <c r="U169" s="27">
        <v>396.36</v>
      </c>
      <c r="V169" s="27">
        <v>376.37</v>
      </c>
      <c r="W169" s="27">
        <v>0.17</v>
      </c>
      <c r="X169" s="27">
        <v>3.29</v>
      </c>
      <c r="Y169" s="27">
        <v>1.2</v>
      </c>
      <c r="Z169" s="33">
        <v>0</v>
      </c>
      <c r="AA169" s="3">
        <v>0</v>
      </c>
      <c r="AB169" s="3">
        <v>0</v>
      </c>
      <c r="AC169" s="3">
        <v>659.83</v>
      </c>
      <c r="AD169" s="3">
        <v>469.86</v>
      </c>
      <c r="AE169" s="3">
        <v>280.05</v>
      </c>
      <c r="AF169" s="3">
        <v>356.43</v>
      </c>
      <c r="AG169" s="3">
        <v>161.22999999999999</v>
      </c>
      <c r="AH169" s="3">
        <v>521.80999999999995</v>
      </c>
      <c r="AI169" s="3">
        <v>514.12</v>
      </c>
      <c r="AJ169" s="3">
        <v>978.83</v>
      </c>
      <c r="AK169" s="3">
        <v>984.3</v>
      </c>
      <c r="AL169" s="3">
        <v>265.44</v>
      </c>
      <c r="AM169" s="3">
        <v>630.48</v>
      </c>
      <c r="AN169" s="3">
        <v>2012.31</v>
      </c>
      <c r="AO169" s="3">
        <v>1.6</v>
      </c>
      <c r="AP169" s="3">
        <v>442.65</v>
      </c>
      <c r="AQ169" s="3">
        <v>535.47</v>
      </c>
      <c r="AR169" s="3">
        <v>379.25</v>
      </c>
      <c r="AS169" s="3">
        <v>288.62</v>
      </c>
      <c r="AT169" s="3">
        <v>0.25</v>
      </c>
      <c r="AU169" s="3">
        <v>0.11</v>
      </c>
      <c r="AV169" s="3">
        <v>0.06</v>
      </c>
      <c r="AW169" s="3">
        <v>0.14000000000000001</v>
      </c>
      <c r="AX169" s="3">
        <v>0.16</v>
      </c>
      <c r="AY169" s="3">
        <v>0.75</v>
      </c>
      <c r="AZ169" s="3">
        <v>0</v>
      </c>
      <c r="BA169" s="3">
        <v>2.4300000000000002</v>
      </c>
      <c r="BB169" s="3">
        <v>0</v>
      </c>
      <c r="BC169" s="3">
        <v>0.66</v>
      </c>
      <c r="BD169" s="3">
        <v>0.01</v>
      </c>
      <c r="BE169" s="3">
        <v>0</v>
      </c>
      <c r="BF169" s="3">
        <v>0</v>
      </c>
      <c r="BG169" s="3">
        <v>0.14000000000000001</v>
      </c>
      <c r="BH169" s="3">
        <v>0.23</v>
      </c>
      <c r="BI169" s="3">
        <v>2.52</v>
      </c>
      <c r="BJ169" s="3">
        <v>0.02</v>
      </c>
      <c r="BK169" s="3">
        <v>0</v>
      </c>
      <c r="BL169" s="3">
        <v>1.08</v>
      </c>
      <c r="BM169" s="3">
        <v>0.09</v>
      </c>
      <c r="BN169" s="3">
        <v>0</v>
      </c>
      <c r="BO169" s="3">
        <v>0</v>
      </c>
      <c r="BP169" s="3">
        <v>0</v>
      </c>
      <c r="BQ169" s="3">
        <v>0</v>
      </c>
      <c r="BR169" s="3">
        <v>190.18</v>
      </c>
      <c r="BT169" s="3">
        <v>349.23</v>
      </c>
      <c r="BV169" s="3">
        <v>0</v>
      </c>
      <c r="BW169" s="3">
        <v>0</v>
      </c>
      <c r="BX169" s="3">
        <v>0</v>
      </c>
      <c r="BY169" s="3">
        <v>0</v>
      </c>
      <c r="BZ169" s="3">
        <v>0</v>
      </c>
      <c r="CA169" s="3">
        <v>0</v>
      </c>
      <c r="CB169" s="3">
        <v>0</v>
      </c>
      <c r="CC169" s="3">
        <v>0</v>
      </c>
      <c r="CD169" s="3">
        <v>0</v>
      </c>
      <c r="CE169" s="3">
        <v>0</v>
      </c>
      <c r="CF169" s="3">
        <v>1</v>
      </c>
    </row>
    <row r="170" spans="1:84" s="3" customFormat="1" ht="15" x14ac:dyDescent="0.25">
      <c r="A170" s="4" t="str">
        <f>"-"</f>
        <v>-</v>
      </c>
      <c r="B170" s="20" t="s">
        <v>87</v>
      </c>
      <c r="C170" s="18" t="str">
        <f>"120"</f>
        <v>120</v>
      </c>
      <c r="D170" s="19">
        <v>7.92</v>
      </c>
      <c r="E170" s="19">
        <v>0</v>
      </c>
      <c r="F170" s="19">
        <v>1.44</v>
      </c>
      <c r="G170" s="19">
        <v>1.44</v>
      </c>
      <c r="H170" s="19">
        <v>40.08</v>
      </c>
      <c r="I170" s="19">
        <v>232.05600000000001</v>
      </c>
      <c r="J170" s="27">
        <v>0.24</v>
      </c>
      <c r="K170" s="27">
        <v>0</v>
      </c>
      <c r="L170" s="27">
        <v>0</v>
      </c>
      <c r="M170" s="27">
        <v>0</v>
      </c>
      <c r="N170" s="27">
        <v>1.44</v>
      </c>
      <c r="O170" s="27">
        <v>38.64</v>
      </c>
      <c r="P170" s="27">
        <v>9.9600000000000009</v>
      </c>
      <c r="Q170" s="27">
        <v>0</v>
      </c>
      <c r="R170" s="27">
        <v>0</v>
      </c>
      <c r="S170" s="27">
        <v>1.2</v>
      </c>
      <c r="T170" s="27">
        <v>3</v>
      </c>
      <c r="U170" s="27">
        <v>732</v>
      </c>
      <c r="V170" s="27">
        <v>294</v>
      </c>
      <c r="W170" s="27">
        <v>0.1</v>
      </c>
      <c r="X170" s="27">
        <v>0.84</v>
      </c>
      <c r="Y170" s="27">
        <v>0</v>
      </c>
      <c r="Z170" s="33">
        <v>0</v>
      </c>
      <c r="AA170" s="3">
        <v>0</v>
      </c>
      <c r="AB170" s="3">
        <v>0</v>
      </c>
      <c r="AC170" s="3">
        <v>512.4</v>
      </c>
      <c r="AD170" s="3">
        <v>267.60000000000002</v>
      </c>
      <c r="AE170" s="3">
        <v>111.6</v>
      </c>
      <c r="AF170" s="3">
        <v>237.6</v>
      </c>
      <c r="AG170" s="3">
        <v>96</v>
      </c>
      <c r="AH170" s="3">
        <v>445.2</v>
      </c>
      <c r="AI170" s="3">
        <v>356.4</v>
      </c>
      <c r="AJ170" s="3">
        <v>349.2</v>
      </c>
      <c r="AK170" s="3">
        <v>556.79999999999995</v>
      </c>
      <c r="AL170" s="3">
        <v>148.80000000000001</v>
      </c>
      <c r="AM170" s="3">
        <v>372</v>
      </c>
      <c r="AN170" s="3">
        <v>1834.8</v>
      </c>
      <c r="AO170" s="3">
        <v>0</v>
      </c>
      <c r="AP170" s="3">
        <v>631.20000000000005</v>
      </c>
      <c r="AQ170" s="3">
        <v>349.2</v>
      </c>
      <c r="AR170" s="3">
        <v>216</v>
      </c>
      <c r="AS170" s="3">
        <v>156</v>
      </c>
      <c r="AT170" s="3">
        <v>0</v>
      </c>
      <c r="AU170" s="3">
        <v>0</v>
      </c>
      <c r="AV170" s="3">
        <v>0</v>
      </c>
      <c r="AW170" s="3">
        <v>0</v>
      </c>
      <c r="AX170" s="3">
        <v>0</v>
      </c>
      <c r="AY170" s="3">
        <v>0</v>
      </c>
      <c r="AZ170" s="3">
        <v>0</v>
      </c>
      <c r="BA170" s="3">
        <v>0.17</v>
      </c>
      <c r="BB170" s="3">
        <v>0</v>
      </c>
      <c r="BC170" s="3">
        <v>0.01</v>
      </c>
      <c r="BD170" s="3">
        <v>0.02</v>
      </c>
      <c r="BE170" s="3">
        <v>0</v>
      </c>
      <c r="BF170" s="3">
        <v>0</v>
      </c>
      <c r="BG170" s="3">
        <v>0</v>
      </c>
      <c r="BH170" s="3">
        <v>0.01</v>
      </c>
      <c r="BI170" s="3">
        <v>0.13</v>
      </c>
      <c r="BJ170" s="3">
        <v>0</v>
      </c>
      <c r="BK170" s="3">
        <v>0</v>
      </c>
      <c r="BL170" s="3">
        <v>0.57999999999999996</v>
      </c>
      <c r="BM170" s="3">
        <v>0.1</v>
      </c>
      <c r="BN170" s="3">
        <v>0</v>
      </c>
      <c r="BO170" s="3">
        <v>0</v>
      </c>
      <c r="BP170" s="3">
        <v>0</v>
      </c>
      <c r="BQ170" s="3">
        <v>0</v>
      </c>
      <c r="BR170" s="3">
        <v>56.4</v>
      </c>
      <c r="BT170" s="3">
        <v>1</v>
      </c>
      <c r="BV170" s="3">
        <v>0</v>
      </c>
      <c r="BW170" s="3">
        <v>0</v>
      </c>
      <c r="BX170" s="3">
        <v>0</v>
      </c>
      <c r="BY170" s="3">
        <v>0</v>
      </c>
      <c r="BZ170" s="3">
        <v>0</v>
      </c>
      <c r="CA170" s="3">
        <v>0</v>
      </c>
      <c r="CB170" s="3">
        <v>0</v>
      </c>
      <c r="CC170" s="3">
        <v>0</v>
      </c>
      <c r="CD170" s="3">
        <v>0</v>
      </c>
      <c r="CE170" s="3">
        <v>0</v>
      </c>
      <c r="CF170" s="3">
        <v>0</v>
      </c>
    </row>
    <row r="171" spans="1:84" s="4" customFormat="1" ht="15" x14ac:dyDescent="0.25">
      <c r="A171" s="4" t="str">
        <f>"6/10"</f>
        <v>6/10</v>
      </c>
      <c r="B171" s="20" t="s">
        <v>88</v>
      </c>
      <c r="C171" s="18" t="str">
        <f>"200"</f>
        <v>200</v>
      </c>
      <c r="D171" s="19">
        <v>0.52</v>
      </c>
      <c r="E171" s="19">
        <v>0</v>
      </c>
      <c r="F171" s="19">
        <v>0.03</v>
      </c>
      <c r="G171" s="19">
        <v>0.03</v>
      </c>
      <c r="H171" s="19">
        <v>20.07</v>
      </c>
      <c r="I171" s="19">
        <v>82.305999999999997</v>
      </c>
      <c r="J171" s="27">
        <v>0</v>
      </c>
      <c r="K171" s="27">
        <v>0</v>
      </c>
      <c r="L171" s="27">
        <v>0</v>
      </c>
      <c r="M171" s="27">
        <v>0</v>
      </c>
      <c r="N171" s="27">
        <v>19.77</v>
      </c>
      <c r="O171" s="27">
        <v>0.3</v>
      </c>
      <c r="P171" s="27">
        <v>1.8</v>
      </c>
      <c r="Q171" s="27">
        <v>0</v>
      </c>
      <c r="R171" s="27">
        <v>0</v>
      </c>
      <c r="S171" s="27">
        <v>0</v>
      </c>
      <c r="T171" s="27">
        <v>0.42</v>
      </c>
      <c r="U171" s="27">
        <v>1.85</v>
      </c>
      <c r="V171" s="27">
        <v>172.15</v>
      </c>
      <c r="W171" s="27">
        <v>0.02</v>
      </c>
      <c r="X171" s="27">
        <v>0.3</v>
      </c>
      <c r="Y171" s="27">
        <v>0.4</v>
      </c>
      <c r="Z171" s="34">
        <v>0</v>
      </c>
      <c r="AA171" s="4">
        <v>0</v>
      </c>
      <c r="AB171" s="4">
        <v>0</v>
      </c>
      <c r="AC171" s="4">
        <v>0</v>
      </c>
      <c r="AD171" s="4">
        <v>0</v>
      </c>
      <c r="AE171" s="4">
        <v>0</v>
      </c>
      <c r="AF171" s="4">
        <v>0</v>
      </c>
      <c r="AG171" s="4">
        <v>0</v>
      </c>
      <c r="AH171" s="4">
        <v>0</v>
      </c>
      <c r="AI171" s="4">
        <v>0</v>
      </c>
      <c r="AJ171" s="4">
        <v>0</v>
      </c>
      <c r="AK171" s="4">
        <v>0</v>
      </c>
      <c r="AL171" s="4">
        <v>0</v>
      </c>
      <c r="AM171" s="4">
        <v>0</v>
      </c>
      <c r="AN171" s="4">
        <v>0</v>
      </c>
      <c r="AO171" s="4">
        <v>0</v>
      </c>
      <c r="AP171" s="4">
        <v>0</v>
      </c>
      <c r="AQ171" s="4">
        <v>0</v>
      </c>
      <c r="AR171" s="4">
        <v>0</v>
      </c>
      <c r="AS171" s="4">
        <v>0</v>
      </c>
      <c r="AT171" s="4">
        <v>0</v>
      </c>
      <c r="AU171" s="4">
        <v>0</v>
      </c>
      <c r="AV171" s="4">
        <v>0</v>
      </c>
      <c r="AW171" s="4">
        <v>0</v>
      </c>
      <c r="AX171" s="4">
        <v>0</v>
      </c>
      <c r="AY171" s="4">
        <v>0</v>
      </c>
      <c r="AZ171" s="4">
        <v>0</v>
      </c>
      <c r="BA171" s="4">
        <v>0</v>
      </c>
      <c r="BB171" s="4">
        <v>0</v>
      </c>
      <c r="BC171" s="4">
        <v>0</v>
      </c>
      <c r="BD171" s="4">
        <v>0</v>
      </c>
      <c r="BE171" s="4">
        <v>0</v>
      </c>
      <c r="BF171" s="4">
        <v>0</v>
      </c>
      <c r="BG171" s="4">
        <v>0</v>
      </c>
      <c r="BH171" s="4">
        <v>0</v>
      </c>
      <c r="BI171" s="4">
        <v>0</v>
      </c>
      <c r="BJ171" s="4">
        <v>0</v>
      </c>
      <c r="BK171" s="4">
        <v>0</v>
      </c>
      <c r="BL171" s="4">
        <v>0</v>
      </c>
      <c r="BM171" s="4">
        <v>0</v>
      </c>
      <c r="BN171" s="4">
        <v>0</v>
      </c>
      <c r="BO171" s="4">
        <v>0</v>
      </c>
      <c r="BP171" s="4">
        <v>0</v>
      </c>
      <c r="BQ171" s="4">
        <v>0</v>
      </c>
      <c r="BR171" s="4">
        <v>0</v>
      </c>
      <c r="BT171" s="4">
        <v>58.33</v>
      </c>
      <c r="BV171" s="4">
        <v>0</v>
      </c>
      <c r="BW171" s="4">
        <v>0</v>
      </c>
      <c r="BX171" s="4">
        <v>0</v>
      </c>
      <c r="BY171" s="4">
        <v>0</v>
      </c>
      <c r="BZ171" s="4">
        <v>0</v>
      </c>
      <c r="CA171" s="4">
        <v>0</v>
      </c>
      <c r="CB171" s="4">
        <v>0</v>
      </c>
      <c r="CC171" s="4">
        <v>0</v>
      </c>
      <c r="CD171" s="4">
        <v>0</v>
      </c>
      <c r="CE171" s="4">
        <v>15</v>
      </c>
      <c r="CF171" s="4">
        <v>0</v>
      </c>
    </row>
    <row r="172" spans="1:84" s="5" customFormat="1" ht="14.25" x14ac:dyDescent="0.2">
      <c r="A172" s="6"/>
      <c r="B172" s="21" t="s">
        <v>89</v>
      </c>
      <c r="C172" s="22">
        <f>C171+C170+C169+C168+C167+C166</f>
        <v>1020</v>
      </c>
      <c r="D172" s="23">
        <v>40.28</v>
      </c>
      <c r="E172" s="23">
        <v>16.3</v>
      </c>
      <c r="F172" s="23">
        <v>25.92</v>
      </c>
      <c r="G172" s="23">
        <v>12.98</v>
      </c>
      <c r="H172" s="23">
        <v>131.28</v>
      </c>
      <c r="I172" s="23">
        <v>981.3</v>
      </c>
      <c r="J172" s="28">
        <v>9.0500000000000007</v>
      </c>
      <c r="K172" s="28">
        <v>5.42</v>
      </c>
      <c r="L172" s="28">
        <v>2.5299999999999998</v>
      </c>
      <c r="M172" s="28">
        <v>0</v>
      </c>
      <c r="N172" s="28">
        <v>34.590000000000003</v>
      </c>
      <c r="O172" s="28">
        <v>96.69</v>
      </c>
      <c r="P172" s="28">
        <v>25.68</v>
      </c>
      <c r="Q172" s="28">
        <v>0</v>
      </c>
      <c r="R172" s="28">
        <v>0</v>
      </c>
      <c r="S172" s="28">
        <v>2.54</v>
      </c>
      <c r="T172" s="28">
        <v>12.25</v>
      </c>
      <c r="U172" s="28">
        <v>2184.0500000000002</v>
      </c>
      <c r="V172" s="28">
        <v>1736.46</v>
      </c>
      <c r="W172" s="28">
        <v>0.56999999999999995</v>
      </c>
      <c r="X172" s="28">
        <v>9.2799999999999994</v>
      </c>
      <c r="Y172" s="28">
        <v>42.09</v>
      </c>
      <c r="Z172" s="5">
        <v>0</v>
      </c>
      <c r="AA172" s="5">
        <v>0</v>
      </c>
      <c r="AB172" s="5">
        <v>0</v>
      </c>
      <c r="AC172" s="5">
        <v>1424.03</v>
      </c>
      <c r="AD172" s="5">
        <v>924.87</v>
      </c>
      <c r="AE172" s="5">
        <v>460.46</v>
      </c>
      <c r="AF172" s="5">
        <v>740.95</v>
      </c>
      <c r="AG172" s="5">
        <v>305.39</v>
      </c>
      <c r="AH172" s="5">
        <v>1146.8</v>
      </c>
      <c r="AI172" s="5">
        <v>1051.2</v>
      </c>
      <c r="AJ172" s="5">
        <v>1560.93</v>
      </c>
      <c r="AK172" s="5">
        <v>1952.96</v>
      </c>
      <c r="AL172" s="5">
        <v>499.45</v>
      </c>
      <c r="AM172" s="5">
        <v>1136.18</v>
      </c>
      <c r="AN172" s="5">
        <v>5063.24</v>
      </c>
      <c r="AO172" s="5">
        <v>296.51</v>
      </c>
      <c r="AP172" s="5">
        <v>1279.95</v>
      </c>
      <c r="AQ172" s="5">
        <v>1068.31</v>
      </c>
      <c r="AR172" s="5">
        <v>726.65</v>
      </c>
      <c r="AS172" s="5">
        <v>511.57</v>
      </c>
      <c r="AT172" s="5">
        <v>0.4</v>
      </c>
      <c r="AU172" s="5">
        <v>0.19</v>
      </c>
      <c r="AV172" s="5">
        <v>0.1</v>
      </c>
      <c r="AW172" s="5">
        <v>0.23</v>
      </c>
      <c r="AX172" s="5">
        <v>0.26</v>
      </c>
      <c r="AY172" s="5">
        <v>1.25</v>
      </c>
      <c r="AZ172" s="5">
        <v>0.21</v>
      </c>
      <c r="BA172" s="5">
        <v>3.23</v>
      </c>
      <c r="BB172" s="5">
        <v>0.11</v>
      </c>
      <c r="BC172" s="5">
        <v>1.06</v>
      </c>
      <c r="BD172" s="5">
        <v>0.06</v>
      </c>
      <c r="BE172" s="5">
        <v>0.05</v>
      </c>
      <c r="BF172" s="5">
        <v>0</v>
      </c>
      <c r="BG172" s="5">
        <v>0.15</v>
      </c>
      <c r="BH172" s="5">
        <v>0.34</v>
      </c>
      <c r="BI172" s="5">
        <v>4.66</v>
      </c>
      <c r="BJ172" s="5">
        <v>0.04</v>
      </c>
      <c r="BK172" s="5">
        <v>0</v>
      </c>
      <c r="BL172" s="5">
        <v>6.41</v>
      </c>
      <c r="BM172" s="5">
        <v>0.2</v>
      </c>
      <c r="BN172" s="5">
        <v>0.02</v>
      </c>
      <c r="BO172" s="5">
        <v>0</v>
      </c>
      <c r="BP172" s="5">
        <v>0</v>
      </c>
      <c r="BQ172" s="5">
        <v>0</v>
      </c>
      <c r="BR172" s="5">
        <v>772.54</v>
      </c>
      <c r="BS172" s="5" t="e">
        <f>$I$172/#REF!*100</f>
        <v>#REF!</v>
      </c>
      <c r="BT172" s="5">
        <v>874.42</v>
      </c>
      <c r="BV172" s="5">
        <v>0</v>
      </c>
      <c r="BW172" s="5">
        <v>0</v>
      </c>
      <c r="BX172" s="5">
        <v>0</v>
      </c>
      <c r="BY172" s="5">
        <v>0</v>
      </c>
      <c r="BZ172" s="5">
        <v>0</v>
      </c>
      <c r="CA172" s="5">
        <v>0</v>
      </c>
      <c r="CB172" s="5">
        <v>0</v>
      </c>
      <c r="CC172" s="5">
        <v>0</v>
      </c>
      <c r="CD172" s="5">
        <v>0</v>
      </c>
      <c r="CE172" s="5">
        <v>15</v>
      </c>
      <c r="CF172" s="5">
        <v>3.63</v>
      </c>
    </row>
    <row r="173" spans="1:84" s="2" customFormat="1" x14ac:dyDescent="0.25">
      <c r="A173" s="4"/>
      <c r="B173" s="57" t="s">
        <v>90</v>
      </c>
      <c r="C173" s="18"/>
      <c r="D173" s="19"/>
      <c r="E173" s="19"/>
      <c r="F173" s="19"/>
      <c r="G173" s="19"/>
      <c r="H173" s="19"/>
      <c r="I173" s="19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</row>
    <row r="174" spans="1:84" s="3" customFormat="1" ht="15" x14ac:dyDescent="0.25">
      <c r="A174" s="4" t="str">
        <f>"19/12"</f>
        <v>19/12</v>
      </c>
      <c r="B174" s="20" t="s">
        <v>92</v>
      </c>
      <c r="C174" s="18" t="str">
        <f>"60"</f>
        <v>60</v>
      </c>
      <c r="D174" s="19">
        <v>4.03</v>
      </c>
      <c r="E174" s="19">
        <v>0.62</v>
      </c>
      <c r="F174" s="19">
        <v>5.97</v>
      </c>
      <c r="G174" s="19">
        <v>0.44</v>
      </c>
      <c r="H174" s="19">
        <v>37.130000000000003</v>
      </c>
      <c r="I174" s="19">
        <v>219.39305999999999</v>
      </c>
      <c r="J174" s="27">
        <v>4.05</v>
      </c>
      <c r="K174" s="27">
        <v>0.18</v>
      </c>
      <c r="L174" s="27">
        <v>0</v>
      </c>
      <c r="M174" s="27">
        <v>0</v>
      </c>
      <c r="N174" s="27">
        <v>16.12</v>
      </c>
      <c r="O174" s="27">
        <v>21.01</v>
      </c>
      <c r="P174" s="27">
        <v>1.08</v>
      </c>
      <c r="Q174" s="27">
        <v>0</v>
      </c>
      <c r="R174" s="27">
        <v>0</v>
      </c>
      <c r="S174" s="27">
        <v>0.01</v>
      </c>
      <c r="T174" s="27">
        <v>0.37</v>
      </c>
      <c r="U174" s="27">
        <v>9.41</v>
      </c>
      <c r="V174" s="27">
        <v>50.47</v>
      </c>
      <c r="W174" s="27">
        <v>0.04</v>
      </c>
      <c r="X174" s="27">
        <v>0.34</v>
      </c>
      <c r="Y174" s="27">
        <v>0.03</v>
      </c>
      <c r="Z174" s="33">
        <v>0</v>
      </c>
      <c r="AA174" s="3">
        <v>0</v>
      </c>
      <c r="AB174" s="3">
        <v>0</v>
      </c>
      <c r="AC174" s="3">
        <v>293.8</v>
      </c>
      <c r="AD174" s="3">
        <v>108.75</v>
      </c>
      <c r="AE174" s="3">
        <v>62.13</v>
      </c>
      <c r="AF174" s="3">
        <v>120.13</v>
      </c>
      <c r="AG174" s="3">
        <v>40.950000000000003</v>
      </c>
      <c r="AH174" s="3">
        <v>181.34</v>
      </c>
      <c r="AI174" s="3">
        <v>128.19999999999999</v>
      </c>
      <c r="AJ174" s="3">
        <v>151.99</v>
      </c>
      <c r="AK174" s="3">
        <v>147.61000000000001</v>
      </c>
      <c r="AL174" s="3">
        <v>76.14</v>
      </c>
      <c r="AM174" s="3">
        <v>125.4</v>
      </c>
      <c r="AN174" s="3">
        <v>1045.05</v>
      </c>
      <c r="AO174" s="3">
        <v>0.39</v>
      </c>
      <c r="AP174" s="3">
        <v>324.79000000000002</v>
      </c>
      <c r="AQ174" s="3">
        <v>190.03</v>
      </c>
      <c r="AR174" s="3">
        <v>96.48</v>
      </c>
      <c r="AS174" s="3">
        <v>72.930000000000007</v>
      </c>
      <c r="AT174" s="3">
        <v>0.19</v>
      </c>
      <c r="AU174" s="3">
        <v>0.09</v>
      </c>
      <c r="AV174" s="3">
        <v>0.05</v>
      </c>
      <c r="AW174" s="3">
        <v>0.11</v>
      </c>
      <c r="AX174" s="3">
        <v>0.12</v>
      </c>
      <c r="AY174" s="3">
        <v>0.56000000000000005</v>
      </c>
      <c r="AZ174" s="3">
        <v>0</v>
      </c>
      <c r="BA174" s="3">
        <v>1.59</v>
      </c>
      <c r="BB174" s="3">
        <v>0</v>
      </c>
      <c r="BC174" s="3">
        <v>0.48</v>
      </c>
      <c r="BD174" s="3">
        <v>0</v>
      </c>
      <c r="BE174" s="3">
        <v>0</v>
      </c>
      <c r="BF174" s="3">
        <v>0</v>
      </c>
      <c r="BG174" s="3">
        <v>0.11</v>
      </c>
      <c r="BH174" s="3">
        <v>0.17</v>
      </c>
      <c r="BI174" s="3">
        <v>1.3</v>
      </c>
      <c r="BJ174" s="3">
        <v>0</v>
      </c>
      <c r="BK174" s="3">
        <v>0</v>
      </c>
      <c r="BL174" s="3">
        <v>0.24</v>
      </c>
      <c r="BM174" s="3">
        <v>0.01</v>
      </c>
      <c r="BN174" s="3">
        <v>0</v>
      </c>
      <c r="BO174" s="3">
        <v>0</v>
      </c>
      <c r="BP174" s="3">
        <v>0</v>
      </c>
      <c r="BQ174" s="3">
        <v>0</v>
      </c>
      <c r="BR174" s="3">
        <v>14.55</v>
      </c>
      <c r="BT174" s="3">
        <v>27.94</v>
      </c>
      <c r="BV174" s="3">
        <v>0</v>
      </c>
      <c r="BW174" s="3">
        <v>0</v>
      </c>
      <c r="BX174" s="3">
        <v>0</v>
      </c>
      <c r="BY174" s="3">
        <v>0</v>
      </c>
      <c r="BZ174" s="3">
        <v>0</v>
      </c>
      <c r="CA174" s="3">
        <v>0</v>
      </c>
      <c r="CB174" s="3">
        <v>0</v>
      </c>
      <c r="CC174" s="3">
        <v>0</v>
      </c>
      <c r="CD174" s="3">
        <v>0</v>
      </c>
      <c r="CE174" s="3">
        <v>17</v>
      </c>
      <c r="CF174" s="3">
        <v>0</v>
      </c>
    </row>
    <row r="175" spans="1:84" s="3" customFormat="1" ht="15" x14ac:dyDescent="0.25">
      <c r="A175" s="4" t="str">
        <f>"20/10"</f>
        <v>20/10</v>
      </c>
      <c r="B175" s="20" t="s">
        <v>126</v>
      </c>
      <c r="C175" s="18" t="str">
        <f>"200"</f>
        <v>200</v>
      </c>
      <c r="D175" s="19">
        <v>0.68</v>
      </c>
      <c r="E175" s="19">
        <v>0</v>
      </c>
      <c r="F175" s="19">
        <v>0.28000000000000003</v>
      </c>
      <c r="G175" s="19">
        <v>0.28000000000000003</v>
      </c>
      <c r="H175" s="19">
        <v>29.62</v>
      </c>
      <c r="I175" s="19">
        <v>130.44800000000001</v>
      </c>
      <c r="J175" s="27">
        <v>0.04</v>
      </c>
      <c r="K175" s="27">
        <v>0</v>
      </c>
      <c r="L175" s="27">
        <v>0.04</v>
      </c>
      <c r="M175" s="27">
        <v>0</v>
      </c>
      <c r="N175" s="27">
        <v>28.38</v>
      </c>
      <c r="O175" s="27">
        <v>1.24</v>
      </c>
      <c r="P175" s="27">
        <v>4.6399999999999997</v>
      </c>
      <c r="Q175" s="27">
        <v>0</v>
      </c>
      <c r="R175" s="27">
        <v>0</v>
      </c>
      <c r="S175" s="27">
        <v>1</v>
      </c>
      <c r="T175" s="27">
        <v>0.96</v>
      </c>
      <c r="U175" s="27">
        <v>0</v>
      </c>
      <c r="V175" s="27">
        <v>10.6</v>
      </c>
      <c r="W175" s="27">
        <v>0.06</v>
      </c>
      <c r="X175" s="27">
        <v>0.24</v>
      </c>
      <c r="Y175" s="27">
        <v>100</v>
      </c>
      <c r="Z175" s="33">
        <v>0</v>
      </c>
      <c r="AA175" s="3">
        <v>0</v>
      </c>
      <c r="AB175" s="3">
        <v>0</v>
      </c>
      <c r="AC175" s="3">
        <v>0</v>
      </c>
      <c r="AD175" s="3">
        <v>0</v>
      </c>
      <c r="AE175" s="3">
        <v>0</v>
      </c>
      <c r="AF175" s="3">
        <v>0</v>
      </c>
      <c r="AG175" s="3">
        <v>0</v>
      </c>
      <c r="AH175" s="3">
        <v>0</v>
      </c>
      <c r="AI175" s="3">
        <v>0</v>
      </c>
      <c r="AJ175" s="3">
        <v>0</v>
      </c>
      <c r="AK175" s="3">
        <v>0</v>
      </c>
      <c r="AL175" s="3">
        <v>0</v>
      </c>
      <c r="AM175" s="3">
        <v>0</v>
      </c>
      <c r="AN175" s="3">
        <v>0</v>
      </c>
      <c r="AO175" s="3">
        <v>0</v>
      </c>
      <c r="AP175" s="3">
        <v>0</v>
      </c>
      <c r="AQ175" s="3">
        <v>0</v>
      </c>
      <c r="AR175" s="3">
        <v>0</v>
      </c>
      <c r="AS175" s="3">
        <v>0</v>
      </c>
      <c r="AT175" s="3">
        <v>0</v>
      </c>
      <c r="AU175" s="3">
        <v>0</v>
      </c>
      <c r="AV175" s="3">
        <v>0</v>
      </c>
      <c r="AW175" s="3">
        <v>0</v>
      </c>
      <c r="AX175" s="3">
        <v>0</v>
      </c>
      <c r="AY175" s="3">
        <v>0</v>
      </c>
      <c r="AZ175" s="3">
        <v>0</v>
      </c>
      <c r="BA175" s="3">
        <v>0</v>
      </c>
      <c r="BB175" s="3">
        <v>0</v>
      </c>
      <c r="BC175" s="3">
        <v>0</v>
      </c>
      <c r="BD175" s="3">
        <v>0</v>
      </c>
      <c r="BE175" s="3">
        <v>0</v>
      </c>
      <c r="BF175" s="3">
        <v>0</v>
      </c>
      <c r="BG175" s="3">
        <v>0</v>
      </c>
      <c r="BH175" s="3">
        <v>0</v>
      </c>
      <c r="BI175" s="3">
        <v>0</v>
      </c>
      <c r="BJ175" s="3">
        <v>0</v>
      </c>
      <c r="BK175" s="3">
        <v>0</v>
      </c>
      <c r="BL175" s="3">
        <v>0</v>
      </c>
      <c r="BM175" s="3">
        <v>0</v>
      </c>
      <c r="BN175" s="3">
        <v>0</v>
      </c>
      <c r="BO175" s="3">
        <v>0</v>
      </c>
      <c r="BP175" s="3">
        <v>0</v>
      </c>
      <c r="BQ175" s="3">
        <v>0</v>
      </c>
      <c r="BR175" s="3">
        <v>2.82</v>
      </c>
      <c r="BT175" s="3">
        <v>163.33000000000001</v>
      </c>
      <c r="BV175" s="3">
        <v>0</v>
      </c>
      <c r="BW175" s="3">
        <v>0</v>
      </c>
      <c r="BX175" s="3">
        <v>0</v>
      </c>
      <c r="BY175" s="3">
        <v>0</v>
      </c>
      <c r="BZ175" s="3">
        <v>0</v>
      </c>
      <c r="CA175" s="3">
        <v>0</v>
      </c>
      <c r="CB175" s="3">
        <v>0</v>
      </c>
      <c r="CC175" s="3">
        <v>0</v>
      </c>
      <c r="CD175" s="3">
        <v>0</v>
      </c>
      <c r="CE175" s="3">
        <v>20</v>
      </c>
      <c r="CF175" s="3">
        <v>0</v>
      </c>
    </row>
    <row r="176" spans="1:84" s="4" customFormat="1" ht="15" x14ac:dyDescent="0.25">
      <c r="A176" s="4" t="str">
        <f>"-"</f>
        <v>-</v>
      </c>
      <c r="B176" s="20" t="s">
        <v>93</v>
      </c>
      <c r="C176" s="18" t="str">
        <f>"180"</f>
        <v>180</v>
      </c>
      <c r="D176" s="19">
        <v>0.72</v>
      </c>
      <c r="E176" s="19">
        <v>0</v>
      </c>
      <c r="F176" s="19">
        <v>0.72</v>
      </c>
      <c r="G176" s="19">
        <v>0.72</v>
      </c>
      <c r="H176" s="19">
        <v>17.64</v>
      </c>
      <c r="I176" s="19">
        <v>87.623999999999995</v>
      </c>
      <c r="J176" s="27">
        <v>0.18</v>
      </c>
      <c r="K176" s="27">
        <v>0</v>
      </c>
      <c r="L176" s="27">
        <v>0</v>
      </c>
      <c r="M176" s="27">
        <v>0</v>
      </c>
      <c r="N176" s="27">
        <v>16.2</v>
      </c>
      <c r="O176" s="27">
        <v>1.44</v>
      </c>
      <c r="P176" s="27">
        <v>3.24</v>
      </c>
      <c r="Q176" s="27">
        <v>0</v>
      </c>
      <c r="R176" s="27">
        <v>0</v>
      </c>
      <c r="S176" s="27">
        <v>1.44</v>
      </c>
      <c r="T176" s="27">
        <v>0.9</v>
      </c>
      <c r="U176" s="27">
        <v>46.8</v>
      </c>
      <c r="V176" s="27">
        <v>500.4</v>
      </c>
      <c r="W176" s="27">
        <v>0.04</v>
      </c>
      <c r="X176" s="27">
        <v>0.54</v>
      </c>
      <c r="Y176" s="27">
        <v>18</v>
      </c>
      <c r="Z176" s="34">
        <v>0</v>
      </c>
      <c r="AA176" s="4">
        <v>0</v>
      </c>
      <c r="AB176" s="4">
        <v>0</v>
      </c>
      <c r="AC176" s="4">
        <v>34.200000000000003</v>
      </c>
      <c r="AD176" s="4">
        <v>32.4</v>
      </c>
      <c r="AE176" s="4">
        <v>5.4</v>
      </c>
      <c r="AF176" s="4">
        <v>19.8</v>
      </c>
      <c r="AG176" s="4">
        <v>5.4</v>
      </c>
      <c r="AH176" s="4">
        <v>16.2</v>
      </c>
      <c r="AI176" s="4">
        <v>30.6</v>
      </c>
      <c r="AJ176" s="4">
        <v>18</v>
      </c>
      <c r="AK176" s="4">
        <v>140.4</v>
      </c>
      <c r="AL176" s="4">
        <v>12.6</v>
      </c>
      <c r="AM176" s="4">
        <v>25.2</v>
      </c>
      <c r="AN176" s="4">
        <v>75.599999999999994</v>
      </c>
      <c r="AO176" s="4">
        <v>0</v>
      </c>
      <c r="AP176" s="4">
        <v>23.4</v>
      </c>
      <c r="AQ176" s="4">
        <v>28.8</v>
      </c>
      <c r="AR176" s="4">
        <v>10.8</v>
      </c>
      <c r="AS176" s="4">
        <v>9</v>
      </c>
      <c r="AT176" s="4">
        <v>0</v>
      </c>
      <c r="AU176" s="4">
        <v>0</v>
      </c>
      <c r="AV176" s="4">
        <v>0</v>
      </c>
      <c r="AW176" s="4">
        <v>0</v>
      </c>
      <c r="AX176" s="4">
        <v>0</v>
      </c>
      <c r="AY176" s="4">
        <v>0</v>
      </c>
      <c r="AZ176" s="4">
        <v>0</v>
      </c>
      <c r="BA176" s="4">
        <v>0</v>
      </c>
      <c r="BB176" s="4">
        <v>0</v>
      </c>
      <c r="BC176" s="4">
        <v>0</v>
      </c>
      <c r="BD176" s="4">
        <v>0</v>
      </c>
      <c r="BE176" s="4">
        <v>0</v>
      </c>
      <c r="BF176" s="4">
        <v>0</v>
      </c>
      <c r="BG176" s="4">
        <v>0</v>
      </c>
      <c r="BH176" s="4">
        <v>0</v>
      </c>
      <c r="BI176" s="4">
        <v>0</v>
      </c>
      <c r="BJ176" s="4">
        <v>0</v>
      </c>
      <c r="BK176" s="4">
        <v>0</v>
      </c>
      <c r="BL176" s="4">
        <v>0</v>
      </c>
      <c r="BM176" s="4">
        <v>0</v>
      </c>
      <c r="BN176" s="4">
        <v>0</v>
      </c>
      <c r="BO176" s="4">
        <v>0</v>
      </c>
      <c r="BP176" s="4">
        <v>0</v>
      </c>
      <c r="BQ176" s="4">
        <v>0</v>
      </c>
      <c r="BR176" s="4">
        <v>155.34</v>
      </c>
      <c r="BT176" s="4">
        <v>9</v>
      </c>
      <c r="BV176" s="4">
        <v>0</v>
      </c>
      <c r="BW176" s="4">
        <v>0</v>
      </c>
      <c r="BX176" s="4">
        <v>0</v>
      </c>
      <c r="BY176" s="4">
        <v>0</v>
      </c>
      <c r="BZ176" s="4">
        <v>0</v>
      </c>
      <c r="CA176" s="4">
        <v>0</v>
      </c>
      <c r="CB176" s="4">
        <v>0</v>
      </c>
      <c r="CC176" s="4">
        <v>0</v>
      </c>
      <c r="CD176" s="4">
        <v>0</v>
      </c>
      <c r="CE176" s="4">
        <v>0</v>
      </c>
      <c r="CF176" s="4">
        <v>0</v>
      </c>
    </row>
    <row r="177" spans="1:84" s="5" customFormat="1" ht="14.25" x14ac:dyDescent="0.2">
      <c r="A177" s="6"/>
      <c r="B177" s="21" t="s">
        <v>94</v>
      </c>
      <c r="C177" s="22">
        <f>C176+C175+C174</f>
        <v>440</v>
      </c>
      <c r="D177" s="23">
        <v>5.43</v>
      </c>
      <c r="E177" s="23">
        <v>0.62</v>
      </c>
      <c r="F177" s="23">
        <v>6.97</v>
      </c>
      <c r="G177" s="23">
        <v>1.44</v>
      </c>
      <c r="H177" s="23">
        <v>84.39</v>
      </c>
      <c r="I177" s="23">
        <v>437.47</v>
      </c>
      <c r="J177" s="28">
        <v>4.2699999999999996</v>
      </c>
      <c r="K177" s="28">
        <v>0.18</v>
      </c>
      <c r="L177" s="28">
        <v>0.04</v>
      </c>
      <c r="M177" s="28">
        <v>0</v>
      </c>
      <c r="N177" s="28">
        <v>60.7</v>
      </c>
      <c r="O177" s="28">
        <v>23.69</v>
      </c>
      <c r="P177" s="28">
        <v>8.9600000000000009</v>
      </c>
      <c r="Q177" s="28">
        <v>0</v>
      </c>
      <c r="R177" s="28">
        <v>0</v>
      </c>
      <c r="S177" s="28">
        <v>2.4500000000000002</v>
      </c>
      <c r="T177" s="28">
        <v>2.23</v>
      </c>
      <c r="U177" s="28">
        <v>56.21</v>
      </c>
      <c r="V177" s="28">
        <v>561.47</v>
      </c>
      <c r="W177" s="28">
        <v>0.13</v>
      </c>
      <c r="X177" s="28">
        <v>1.1200000000000001</v>
      </c>
      <c r="Y177" s="28">
        <v>118.03</v>
      </c>
      <c r="Z177" s="5">
        <v>0</v>
      </c>
      <c r="AA177" s="5">
        <v>0</v>
      </c>
      <c r="AB177" s="5">
        <v>0</v>
      </c>
      <c r="AC177" s="5">
        <v>328</v>
      </c>
      <c r="AD177" s="5">
        <v>141.15</v>
      </c>
      <c r="AE177" s="5">
        <v>67.53</v>
      </c>
      <c r="AF177" s="5">
        <v>139.93</v>
      </c>
      <c r="AG177" s="5">
        <v>46.35</v>
      </c>
      <c r="AH177" s="5">
        <v>197.54</v>
      </c>
      <c r="AI177" s="5">
        <v>158.80000000000001</v>
      </c>
      <c r="AJ177" s="5">
        <v>169.99</v>
      </c>
      <c r="AK177" s="5">
        <v>288.01</v>
      </c>
      <c r="AL177" s="5">
        <v>88.74</v>
      </c>
      <c r="AM177" s="5">
        <v>150.6</v>
      </c>
      <c r="AN177" s="5">
        <v>1120.6500000000001</v>
      </c>
      <c r="AO177" s="5">
        <v>0.39</v>
      </c>
      <c r="AP177" s="5">
        <v>348.19</v>
      </c>
      <c r="AQ177" s="5">
        <v>218.83</v>
      </c>
      <c r="AR177" s="5">
        <v>107.28</v>
      </c>
      <c r="AS177" s="5">
        <v>81.93</v>
      </c>
      <c r="AT177" s="5">
        <v>0.19</v>
      </c>
      <c r="AU177" s="5">
        <v>0.09</v>
      </c>
      <c r="AV177" s="5">
        <v>0.05</v>
      </c>
      <c r="AW177" s="5">
        <v>0.11</v>
      </c>
      <c r="AX177" s="5">
        <v>0.12</v>
      </c>
      <c r="AY177" s="5">
        <v>0.56000000000000005</v>
      </c>
      <c r="AZ177" s="5">
        <v>0</v>
      </c>
      <c r="BA177" s="5">
        <v>1.59</v>
      </c>
      <c r="BB177" s="5">
        <v>0</v>
      </c>
      <c r="BC177" s="5">
        <v>0.48</v>
      </c>
      <c r="BD177" s="5">
        <v>0</v>
      </c>
      <c r="BE177" s="5">
        <v>0</v>
      </c>
      <c r="BF177" s="5">
        <v>0</v>
      </c>
      <c r="BG177" s="5">
        <v>0.11</v>
      </c>
      <c r="BH177" s="5">
        <v>0.17</v>
      </c>
      <c r="BI177" s="5">
        <v>1.3</v>
      </c>
      <c r="BJ177" s="5">
        <v>0</v>
      </c>
      <c r="BK177" s="5">
        <v>0</v>
      </c>
      <c r="BL177" s="5">
        <v>0.24</v>
      </c>
      <c r="BM177" s="5">
        <v>0.01</v>
      </c>
      <c r="BN177" s="5">
        <v>0</v>
      </c>
      <c r="BO177" s="5">
        <v>0</v>
      </c>
      <c r="BP177" s="5">
        <v>0</v>
      </c>
      <c r="BQ177" s="5">
        <v>0</v>
      </c>
      <c r="BR177" s="5">
        <v>172.71</v>
      </c>
      <c r="BS177" s="5" t="e">
        <f>$I$177/#REF!*100</f>
        <v>#REF!</v>
      </c>
      <c r="BT177" s="5">
        <v>200.27</v>
      </c>
      <c r="BV177" s="5">
        <v>0</v>
      </c>
      <c r="BW177" s="5">
        <v>0</v>
      </c>
      <c r="BX177" s="5">
        <v>0</v>
      </c>
      <c r="BY177" s="5">
        <v>0</v>
      </c>
      <c r="BZ177" s="5">
        <v>0</v>
      </c>
      <c r="CA177" s="5">
        <v>0</v>
      </c>
      <c r="CB177" s="5">
        <v>0</v>
      </c>
      <c r="CC177" s="5">
        <v>0</v>
      </c>
      <c r="CD177" s="5">
        <v>0</v>
      </c>
      <c r="CE177" s="5">
        <v>37</v>
      </c>
      <c r="CF177" s="5">
        <v>0</v>
      </c>
    </row>
    <row r="178" spans="1:84" s="2" customFormat="1" x14ac:dyDescent="0.25">
      <c r="A178" s="4"/>
      <c r="B178" s="57" t="s">
        <v>95</v>
      </c>
      <c r="C178" s="18"/>
      <c r="D178" s="19"/>
      <c r="E178" s="19"/>
      <c r="F178" s="19"/>
      <c r="G178" s="19"/>
      <c r="H178" s="19"/>
      <c r="I178" s="19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</row>
    <row r="179" spans="1:84" s="3" customFormat="1" ht="15" x14ac:dyDescent="0.25">
      <c r="A179" s="4" t="str">
        <f>"22/1"</f>
        <v>22/1</v>
      </c>
      <c r="B179" s="20" t="s">
        <v>122</v>
      </c>
      <c r="C179" s="18" t="str">
        <f>"100"</f>
        <v>100</v>
      </c>
      <c r="D179" s="19">
        <v>0.74</v>
      </c>
      <c r="E179" s="19">
        <v>0</v>
      </c>
      <c r="F179" s="19">
        <v>4.99</v>
      </c>
      <c r="G179" s="19">
        <v>4.99</v>
      </c>
      <c r="H179" s="19">
        <v>2.33</v>
      </c>
      <c r="I179" s="19">
        <v>58.88673</v>
      </c>
      <c r="J179" s="27">
        <v>0.63</v>
      </c>
      <c r="K179" s="27">
        <v>3.25</v>
      </c>
      <c r="L179" s="27">
        <v>0.63</v>
      </c>
      <c r="M179" s="27">
        <v>0</v>
      </c>
      <c r="N179" s="27">
        <v>2.23</v>
      </c>
      <c r="O179" s="27">
        <v>0.09</v>
      </c>
      <c r="P179" s="27">
        <v>0.93</v>
      </c>
      <c r="Q179" s="27">
        <v>0</v>
      </c>
      <c r="R179" s="27">
        <v>0</v>
      </c>
      <c r="S179" s="27">
        <v>0.09</v>
      </c>
      <c r="T179" s="27">
        <v>0.95</v>
      </c>
      <c r="U179" s="27">
        <v>196.97</v>
      </c>
      <c r="V179" s="27">
        <v>131.32</v>
      </c>
      <c r="W179" s="27">
        <v>0.04</v>
      </c>
      <c r="X179" s="27">
        <v>0.19</v>
      </c>
      <c r="Y179" s="27">
        <v>9.31</v>
      </c>
      <c r="Z179" s="33">
        <v>0</v>
      </c>
      <c r="AA179" s="3">
        <v>0</v>
      </c>
      <c r="AB179" s="3">
        <v>0</v>
      </c>
      <c r="AC179" s="3">
        <v>31.72</v>
      </c>
      <c r="AD179" s="3">
        <v>26.48</v>
      </c>
      <c r="AE179" s="3">
        <v>6.43</v>
      </c>
      <c r="AF179" s="3">
        <v>21.89</v>
      </c>
      <c r="AG179" s="3">
        <v>6.77</v>
      </c>
      <c r="AH179" s="3">
        <v>17.920000000000002</v>
      </c>
      <c r="AI179" s="3">
        <v>26.03</v>
      </c>
      <c r="AJ179" s="3">
        <v>43.21</v>
      </c>
      <c r="AK179" s="3">
        <v>52.42</v>
      </c>
      <c r="AL179" s="3">
        <v>11.05</v>
      </c>
      <c r="AM179" s="3">
        <v>27.3</v>
      </c>
      <c r="AN179" s="3">
        <v>137.44999999999999</v>
      </c>
      <c r="AO179" s="3">
        <v>187.03</v>
      </c>
      <c r="AP179" s="3">
        <v>18.23</v>
      </c>
      <c r="AQ179" s="3">
        <v>27.84</v>
      </c>
      <c r="AR179" s="3">
        <v>21.63</v>
      </c>
      <c r="AS179" s="3">
        <v>7.03</v>
      </c>
      <c r="AT179" s="3">
        <v>0.43</v>
      </c>
      <c r="AU179" s="3">
        <v>0.27</v>
      </c>
      <c r="AV179" s="3">
        <v>0.15</v>
      </c>
      <c r="AW179" s="3">
        <v>0.27</v>
      </c>
      <c r="AX179" s="3">
        <v>0.26</v>
      </c>
      <c r="AY179" s="3">
        <v>1.1100000000000001</v>
      </c>
      <c r="AZ179" s="3">
        <v>0.11</v>
      </c>
      <c r="BA179" s="3">
        <v>0.45</v>
      </c>
      <c r="BB179" s="3">
        <v>0.1</v>
      </c>
      <c r="BC179" s="3">
        <v>0.23</v>
      </c>
      <c r="BD179" s="3">
        <v>0.16</v>
      </c>
      <c r="BE179" s="3">
        <v>0.69</v>
      </c>
      <c r="BF179" s="3">
        <v>0</v>
      </c>
      <c r="BG179" s="3">
        <v>0</v>
      </c>
      <c r="BH179" s="3">
        <v>0.09</v>
      </c>
      <c r="BI179" s="3">
        <v>1.29</v>
      </c>
      <c r="BJ179" s="3">
        <v>0.02</v>
      </c>
      <c r="BK179" s="3">
        <v>0</v>
      </c>
      <c r="BL179" s="3">
        <v>3.34</v>
      </c>
      <c r="BM179" s="3">
        <v>0.03</v>
      </c>
      <c r="BN179" s="3">
        <v>0.06</v>
      </c>
      <c r="BO179" s="3">
        <v>0</v>
      </c>
      <c r="BP179" s="3">
        <v>0</v>
      </c>
      <c r="BQ179" s="3">
        <v>0</v>
      </c>
      <c r="BR179" s="3">
        <v>90.26</v>
      </c>
      <c r="BT179" s="3">
        <v>9.31</v>
      </c>
      <c r="BV179" s="3">
        <v>0</v>
      </c>
      <c r="BW179" s="3">
        <v>0</v>
      </c>
      <c r="BX179" s="3">
        <v>0</v>
      </c>
      <c r="BY179" s="3">
        <v>0</v>
      </c>
      <c r="BZ179" s="3">
        <v>0</v>
      </c>
      <c r="CA179" s="3">
        <v>0</v>
      </c>
      <c r="CB179" s="3">
        <v>0</v>
      </c>
      <c r="CC179" s="3">
        <v>0</v>
      </c>
      <c r="CD179" s="3">
        <v>0</v>
      </c>
      <c r="CE179" s="3">
        <v>0</v>
      </c>
      <c r="CF179" s="3">
        <v>0.5</v>
      </c>
    </row>
    <row r="180" spans="1:84" s="3" customFormat="1" ht="15" x14ac:dyDescent="0.25">
      <c r="A180" s="4" t="str">
        <f>"1/8"</f>
        <v>1/8</v>
      </c>
      <c r="B180" s="20" t="s">
        <v>148</v>
      </c>
      <c r="C180" s="18" t="str">
        <f>"100"</f>
        <v>100</v>
      </c>
      <c r="D180" s="19">
        <v>26.9</v>
      </c>
      <c r="E180" s="19">
        <v>26.78</v>
      </c>
      <c r="F180" s="19">
        <v>19.21</v>
      </c>
      <c r="G180" s="19">
        <v>0.01</v>
      </c>
      <c r="H180" s="19">
        <v>0.69</v>
      </c>
      <c r="I180" s="19">
        <v>283.66950000000003</v>
      </c>
      <c r="J180" s="27">
        <v>11.36</v>
      </c>
      <c r="K180" s="27">
        <v>0</v>
      </c>
      <c r="L180" s="27">
        <v>0</v>
      </c>
      <c r="M180" s="27">
        <v>0</v>
      </c>
      <c r="N180" s="27">
        <v>0.67</v>
      </c>
      <c r="O180" s="27">
        <v>0.02</v>
      </c>
      <c r="P180" s="27">
        <v>0.24</v>
      </c>
      <c r="Q180" s="27">
        <v>0</v>
      </c>
      <c r="R180" s="27">
        <v>0</v>
      </c>
      <c r="S180" s="27">
        <v>0.03</v>
      </c>
      <c r="T180" s="27">
        <v>2.54</v>
      </c>
      <c r="U180" s="27">
        <v>295.92</v>
      </c>
      <c r="V180" s="27">
        <v>297.93</v>
      </c>
      <c r="W180" s="27">
        <v>0.15</v>
      </c>
      <c r="X180" s="27">
        <v>6.1</v>
      </c>
      <c r="Y180" s="27">
        <v>0.15</v>
      </c>
      <c r="Z180" s="33">
        <v>0</v>
      </c>
      <c r="AA180" s="3">
        <v>0</v>
      </c>
      <c r="AB180" s="3">
        <v>0</v>
      </c>
      <c r="AC180" s="3">
        <v>2132.41</v>
      </c>
      <c r="AD180" s="3">
        <v>2291.71</v>
      </c>
      <c r="AE180" s="3">
        <v>641.63</v>
      </c>
      <c r="AF180" s="3">
        <v>1159.27</v>
      </c>
      <c r="AG180" s="3">
        <v>303.14</v>
      </c>
      <c r="AH180" s="3">
        <v>1147.6500000000001</v>
      </c>
      <c r="AI180" s="3">
        <v>1568.28</v>
      </c>
      <c r="AJ180" s="3">
        <v>1505.68</v>
      </c>
      <c r="AK180" s="3">
        <v>2562.91</v>
      </c>
      <c r="AL180" s="3">
        <v>1023.71</v>
      </c>
      <c r="AM180" s="3">
        <v>1351.99</v>
      </c>
      <c r="AN180" s="3">
        <v>4446.5600000000004</v>
      </c>
      <c r="AO180" s="3">
        <v>419.13</v>
      </c>
      <c r="AP180" s="3">
        <v>989.19</v>
      </c>
      <c r="AQ180" s="3">
        <v>1126.28</v>
      </c>
      <c r="AR180" s="3">
        <v>949.19</v>
      </c>
      <c r="AS180" s="3">
        <v>374.08</v>
      </c>
      <c r="AT180" s="3">
        <v>0.01</v>
      </c>
      <c r="AU180" s="3">
        <v>0</v>
      </c>
      <c r="AV180" s="3">
        <v>0</v>
      </c>
      <c r="AW180" s="3">
        <v>0</v>
      </c>
      <c r="AX180" s="3">
        <v>0</v>
      </c>
      <c r="AY180" s="3">
        <v>0.03</v>
      </c>
      <c r="AZ180" s="3">
        <v>0</v>
      </c>
      <c r="BA180" s="3">
        <v>0.04</v>
      </c>
      <c r="BB180" s="3">
        <v>0</v>
      </c>
      <c r="BC180" s="3">
        <v>0.02</v>
      </c>
      <c r="BD180" s="3">
        <v>0</v>
      </c>
      <c r="BE180" s="3">
        <v>0</v>
      </c>
      <c r="BF180" s="3">
        <v>0</v>
      </c>
      <c r="BG180" s="3">
        <v>0</v>
      </c>
      <c r="BH180" s="3">
        <v>0.01</v>
      </c>
      <c r="BI180" s="3">
        <v>0.05</v>
      </c>
      <c r="BJ180" s="3">
        <v>0</v>
      </c>
      <c r="BK180" s="3">
        <v>0</v>
      </c>
      <c r="BL180" s="3">
        <v>0</v>
      </c>
      <c r="BM180" s="3">
        <v>0</v>
      </c>
      <c r="BN180" s="3">
        <v>0</v>
      </c>
      <c r="BO180" s="3">
        <v>0</v>
      </c>
      <c r="BP180" s="3">
        <v>0</v>
      </c>
      <c r="BQ180" s="3">
        <v>0</v>
      </c>
      <c r="BR180" s="3">
        <v>112</v>
      </c>
      <c r="BT180" s="3">
        <v>200</v>
      </c>
      <c r="BV180" s="3">
        <v>0</v>
      </c>
      <c r="BW180" s="3">
        <v>0</v>
      </c>
      <c r="BX180" s="3">
        <v>0</v>
      </c>
      <c r="BY180" s="3">
        <v>0</v>
      </c>
      <c r="BZ180" s="3">
        <v>0</v>
      </c>
      <c r="CA180" s="3">
        <v>0</v>
      </c>
      <c r="CB180" s="3">
        <v>0</v>
      </c>
      <c r="CC180" s="3">
        <v>0</v>
      </c>
      <c r="CD180" s="3">
        <v>0</v>
      </c>
      <c r="CE180" s="3">
        <v>0</v>
      </c>
      <c r="CF180" s="3">
        <v>1</v>
      </c>
    </row>
    <row r="181" spans="1:84" s="3" customFormat="1" ht="15" x14ac:dyDescent="0.25">
      <c r="A181" s="4" t="str">
        <f>"13/3"</f>
        <v>13/3</v>
      </c>
      <c r="B181" s="20" t="s">
        <v>149</v>
      </c>
      <c r="C181" s="18" t="str">
        <f>"200"</f>
        <v>200</v>
      </c>
      <c r="D181" s="19">
        <v>4.66</v>
      </c>
      <c r="E181" s="19">
        <v>0</v>
      </c>
      <c r="F181" s="19">
        <v>3.8</v>
      </c>
      <c r="G181" s="19">
        <v>4.32</v>
      </c>
      <c r="H181" s="19">
        <v>18.09</v>
      </c>
      <c r="I181" s="19">
        <v>134.82111866666699</v>
      </c>
      <c r="J181" s="27">
        <v>0.51</v>
      </c>
      <c r="K181" s="27">
        <v>2.6</v>
      </c>
      <c r="L181" s="27">
        <v>0</v>
      </c>
      <c r="M181" s="27">
        <v>0</v>
      </c>
      <c r="N181" s="27">
        <v>15.36</v>
      </c>
      <c r="O181" s="27">
        <v>2.73</v>
      </c>
      <c r="P181" s="27">
        <v>5.05</v>
      </c>
      <c r="Q181" s="27">
        <v>0</v>
      </c>
      <c r="R181" s="27">
        <v>0</v>
      </c>
      <c r="S181" s="27">
        <v>0.77</v>
      </c>
      <c r="T181" s="27">
        <v>3.27</v>
      </c>
      <c r="U181" s="27">
        <v>550.49</v>
      </c>
      <c r="V181" s="27">
        <v>658.64</v>
      </c>
      <c r="W181" s="27">
        <v>0.09</v>
      </c>
      <c r="X181" s="27">
        <v>1.49</v>
      </c>
      <c r="Y181" s="27">
        <v>41.73</v>
      </c>
      <c r="Z181" s="33">
        <v>0</v>
      </c>
      <c r="AA181" s="3">
        <v>0</v>
      </c>
      <c r="AB181" s="3">
        <v>0</v>
      </c>
      <c r="AC181" s="3">
        <v>175.12</v>
      </c>
      <c r="AD181" s="3">
        <v>146.69999999999999</v>
      </c>
      <c r="AE181" s="3">
        <v>54.35</v>
      </c>
      <c r="AF181" s="3">
        <v>113.69</v>
      </c>
      <c r="AG181" s="3">
        <v>26.6</v>
      </c>
      <c r="AH181" s="3">
        <v>144.04</v>
      </c>
      <c r="AI181" s="3">
        <v>172.88</v>
      </c>
      <c r="AJ181" s="3">
        <v>203.97</v>
      </c>
      <c r="AK181" s="3">
        <v>405.37</v>
      </c>
      <c r="AL181" s="3">
        <v>69.900000000000006</v>
      </c>
      <c r="AM181" s="3">
        <v>118.9</v>
      </c>
      <c r="AN181" s="3">
        <v>746.35</v>
      </c>
      <c r="AO181" s="3">
        <v>2.13</v>
      </c>
      <c r="AP181" s="3">
        <v>167.95</v>
      </c>
      <c r="AQ181" s="3">
        <v>150.87</v>
      </c>
      <c r="AR181" s="3">
        <v>119.38</v>
      </c>
      <c r="AS181" s="3">
        <v>52.44</v>
      </c>
      <c r="AT181" s="3">
        <v>0.01</v>
      </c>
      <c r="AU181" s="3">
        <v>0.01</v>
      </c>
      <c r="AV181" s="3">
        <v>0</v>
      </c>
      <c r="AW181" s="3">
        <v>0.01</v>
      </c>
      <c r="AX181" s="3">
        <v>0.01</v>
      </c>
      <c r="AY181" s="3">
        <v>0.05</v>
      </c>
      <c r="AZ181" s="3">
        <v>0</v>
      </c>
      <c r="BA181" s="3">
        <v>0.28999999999999998</v>
      </c>
      <c r="BB181" s="3">
        <v>0</v>
      </c>
      <c r="BC181" s="3">
        <v>0.18</v>
      </c>
      <c r="BD181" s="3">
        <v>0.01</v>
      </c>
      <c r="BE181" s="3">
        <v>0.02</v>
      </c>
      <c r="BF181" s="3">
        <v>0</v>
      </c>
      <c r="BG181" s="3">
        <v>0</v>
      </c>
      <c r="BH181" s="3">
        <v>0.01</v>
      </c>
      <c r="BI181" s="3">
        <v>0.92</v>
      </c>
      <c r="BJ181" s="3">
        <v>0</v>
      </c>
      <c r="BK181" s="3">
        <v>0</v>
      </c>
      <c r="BL181" s="3">
        <v>2.4</v>
      </c>
      <c r="BM181" s="3">
        <v>0</v>
      </c>
      <c r="BN181" s="3">
        <v>0.01</v>
      </c>
      <c r="BO181" s="3">
        <v>0</v>
      </c>
      <c r="BP181" s="3">
        <v>0</v>
      </c>
      <c r="BQ181" s="3">
        <v>0</v>
      </c>
      <c r="BR181" s="3">
        <v>281.20999999999998</v>
      </c>
      <c r="BT181" s="3">
        <v>326.04000000000002</v>
      </c>
      <c r="BV181" s="3">
        <v>0</v>
      </c>
      <c r="BW181" s="3">
        <v>0</v>
      </c>
      <c r="BX181" s="3">
        <v>0</v>
      </c>
      <c r="BY181" s="3">
        <v>0</v>
      </c>
      <c r="BZ181" s="3">
        <v>0</v>
      </c>
      <c r="CA181" s="3">
        <v>0</v>
      </c>
      <c r="CB181" s="3">
        <v>0</v>
      </c>
      <c r="CC181" s="3">
        <v>0</v>
      </c>
      <c r="CD181" s="3">
        <v>0</v>
      </c>
      <c r="CE181" s="3">
        <v>4</v>
      </c>
      <c r="CF181" s="3">
        <v>1.33</v>
      </c>
    </row>
    <row r="182" spans="1:84" s="3" customFormat="1" ht="15" x14ac:dyDescent="0.25">
      <c r="A182" s="4" t="str">
        <f>"-"</f>
        <v>-</v>
      </c>
      <c r="B182" s="20" t="s">
        <v>76</v>
      </c>
      <c r="C182" s="18" t="str">
        <f>"100"</f>
        <v>100</v>
      </c>
      <c r="D182" s="19">
        <v>6.61</v>
      </c>
      <c r="E182" s="19">
        <v>0</v>
      </c>
      <c r="F182" s="19">
        <v>0.66</v>
      </c>
      <c r="G182" s="19">
        <v>0.66</v>
      </c>
      <c r="H182" s="19">
        <v>46.7</v>
      </c>
      <c r="I182" s="19">
        <v>224.80099999999999</v>
      </c>
      <c r="J182" s="27">
        <v>0.2</v>
      </c>
      <c r="K182" s="27">
        <v>0</v>
      </c>
      <c r="L182" s="27">
        <v>0</v>
      </c>
      <c r="M182" s="27">
        <v>0</v>
      </c>
      <c r="N182" s="27">
        <v>1.1000000000000001</v>
      </c>
      <c r="O182" s="27">
        <v>45.6</v>
      </c>
      <c r="P182" s="27">
        <v>0.2</v>
      </c>
      <c r="Q182" s="27">
        <v>0</v>
      </c>
      <c r="R182" s="27">
        <v>0</v>
      </c>
      <c r="S182" s="27">
        <v>0.3</v>
      </c>
      <c r="T182" s="27">
        <v>1.8</v>
      </c>
      <c r="U182" s="27">
        <v>245.7</v>
      </c>
      <c r="V182" s="27">
        <v>82.46</v>
      </c>
      <c r="W182" s="27">
        <v>0.05</v>
      </c>
      <c r="X182" s="27">
        <v>1.36</v>
      </c>
      <c r="Y182" s="27">
        <v>0</v>
      </c>
      <c r="Z182" s="33">
        <v>0</v>
      </c>
      <c r="AA182" s="3">
        <v>0</v>
      </c>
      <c r="AB182" s="3">
        <v>0</v>
      </c>
      <c r="AC182" s="3">
        <v>508.95</v>
      </c>
      <c r="AD182" s="3">
        <v>168.78</v>
      </c>
      <c r="AE182" s="3">
        <v>100.05</v>
      </c>
      <c r="AF182" s="3">
        <v>200.1</v>
      </c>
      <c r="AG182" s="3">
        <v>75.69</v>
      </c>
      <c r="AH182" s="3">
        <v>361.92</v>
      </c>
      <c r="AI182" s="3">
        <v>224.46</v>
      </c>
      <c r="AJ182" s="3">
        <v>313.2</v>
      </c>
      <c r="AK182" s="3">
        <v>258.39</v>
      </c>
      <c r="AL182" s="3">
        <v>135.72</v>
      </c>
      <c r="AM182" s="3">
        <v>240.12</v>
      </c>
      <c r="AN182" s="3">
        <v>2007.96</v>
      </c>
      <c r="AO182" s="3">
        <v>234.9</v>
      </c>
      <c r="AP182" s="3">
        <v>654.24</v>
      </c>
      <c r="AQ182" s="3">
        <v>284.49</v>
      </c>
      <c r="AR182" s="3">
        <v>188.79</v>
      </c>
      <c r="AS182" s="3">
        <v>149.63999999999999</v>
      </c>
      <c r="AT182" s="3">
        <v>0</v>
      </c>
      <c r="AU182" s="3">
        <v>0</v>
      </c>
      <c r="AV182" s="3">
        <v>0</v>
      </c>
      <c r="AW182" s="3">
        <v>0</v>
      </c>
      <c r="AX182" s="3">
        <v>0</v>
      </c>
      <c r="AY182" s="3">
        <v>0</v>
      </c>
      <c r="AZ182" s="3">
        <v>0.14000000000000001</v>
      </c>
      <c r="BA182" s="3">
        <v>0.08</v>
      </c>
      <c r="BB182" s="3">
        <v>7.0000000000000007E-2</v>
      </c>
      <c r="BC182" s="3">
        <v>0.01</v>
      </c>
      <c r="BD182" s="3">
        <v>0</v>
      </c>
      <c r="BE182" s="3">
        <v>0</v>
      </c>
      <c r="BF182" s="3">
        <v>0</v>
      </c>
      <c r="BG182" s="3">
        <v>0</v>
      </c>
      <c r="BH182" s="3">
        <v>0.01</v>
      </c>
      <c r="BI182" s="3">
        <v>7.0000000000000007E-2</v>
      </c>
      <c r="BJ182" s="3">
        <v>0</v>
      </c>
      <c r="BK182" s="3">
        <v>0</v>
      </c>
      <c r="BL182" s="3">
        <v>0.28000000000000003</v>
      </c>
      <c r="BM182" s="3">
        <v>0.01</v>
      </c>
      <c r="BN182" s="3">
        <v>0</v>
      </c>
      <c r="BO182" s="3">
        <v>0</v>
      </c>
      <c r="BP182" s="3">
        <v>0</v>
      </c>
      <c r="BQ182" s="3">
        <v>0</v>
      </c>
      <c r="BR182" s="3">
        <v>39.1</v>
      </c>
      <c r="BT182" s="3">
        <v>0</v>
      </c>
      <c r="BV182" s="3">
        <v>0</v>
      </c>
      <c r="BW182" s="3">
        <v>0</v>
      </c>
      <c r="BX182" s="3">
        <v>0</v>
      </c>
      <c r="BY182" s="3">
        <v>0</v>
      </c>
      <c r="BZ182" s="3">
        <v>0</v>
      </c>
      <c r="CA182" s="3">
        <v>0</v>
      </c>
      <c r="CB182" s="3">
        <v>0</v>
      </c>
      <c r="CC182" s="3">
        <v>0</v>
      </c>
      <c r="CD182" s="3">
        <v>0</v>
      </c>
      <c r="CE182" s="3">
        <v>0</v>
      </c>
      <c r="CF182" s="3">
        <v>0</v>
      </c>
    </row>
    <row r="183" spans="1:84" s="4" customFormat="1" ht="15" x14ac:dyDescent="0.25">
      <c r="A183" s="4" t="str">
        <f>"15/10"</f>
        <v>15/10</v>
      </c>
      <c r="B183" s="20" t="s">
        <v>98</v>
      </c>
      <c r="C183" s="18" t="str">
        <f>"200"</f>
        <v>200</v>
      </c>
      <c r="D183" s="19">
        <v>0.08</v>
      </c>
      <c r="E183" s="19">
        <v>0</v>
      </c>
      <c r="F183" s="19">
        <v>0.01</v>
      </c>
      <c r="G183" s="19">
        <v>0.01</v>
      </c>
      <c r="H183" s="19">
        <v>9</v>
      </c>
      <c r="I183" s="19">
        <v>35.682173658536598</v>
      </c>
      <c r="J183" s="27">
        <v>0</v>
      </c>
      <c r="K183" s="27">
        <v>0</v>
      </c>
      <c r="L183" s="27">
        <v>0</v>
      </c>
      <c r="M183" s="27">
        <v>0</v>
      </c>
      <c r="N183" s="27">
        <v>9</v>
      </c>
      <c r="O183" s="27">
        <v>0</v>
      </c>
      <c r="P183" s="27">
        <v>0.11</v>
      </c>
      <c r="Q183" s="27">
        <v>0</v>
      </c>
      <c r="R183" s="27">
        <v>0</v>
      </c>
      <c r="S183" s="27">
        <v>0.28000000000000003</v>
      </c>
      <c r="T183" s="27">
        <v>0.04</v>
      </c>
      <c r="U183" s="27">
        <v>0.63</v>
      </c>
      <c r="V183" s="27">
        <v>7.25</v>
      </c>
      <c r="W183" s="27">
        <v>0</v>
      </c>
      <c r="X183" s="27">
        <v>0</v>
      </c>
      <c r="Y183" s="27">
        <v>0.78</v>
      </c>
      <c r="Z183" s="34">
        <v>0</v>
      </c>
      <c r="AA183" s="4">
        <v>0</v>
      </c>
      <c r="AB183" s="4">
        <v>0</v>
      </c>
      <c r="AC183" s="4">
        <v>0</v>
      </c>
      <c r="AD183" s="4">
        <v>0</v>
      </c>
      <c r="AE183" s="4">
        <v>0</v>
      </c>
      <c r="AF183" s="4">
        <v>0</v>
      </c>
      <c r="AG183" s="4">
        <v>0</v>
      </c>
      <c r="AH183" s="4">
        <v>0</v>
      </c>
      <c r="AI183" s="4">
        <v>0</v>
      </c>
      <c r="AJ183" s="4">
        <v>0</v>
      </c>
      <c r="AK183" s="4">
        <v>0</v>
      </c>
      <c r="AL183" s="4">
        <v>0</v>
      </c>
      <c r="AM183" s="4">
        <v>0</v>
      </c>
      <c r="AN183" s="4">
        <v>0</v>
      </c>
      <c r="AO183" s="4">
        <v>0</v>
      </c>
      <c r="AP183" s="4">
        <v>0</v>
      </c>
      <c r="AQ183" s="4">
        <v>0</v>
      </c>
      <c r="AR183" s="4">
        <v>0</v>
      </c>
      <c r="AS183" s="4">
        <v>0</v>
      </c>
      <c r="AT183" s="4">
        <v>0</v>
      </c>
      <c r="AU183" s="4">
        <v>0</v>
      </c>
      <c r="AV183" s="4">
        <v>0</v>
      </c>
      <c r="AW183" s="4">
        <v>0</v>
      </c>
      <c r="AX183" s="4">
        <v>0</v>
      </c>
      <c r="AY183" s="4">
        <v>0</v>
      </c>
      <c r="AZ183" s="4">
        <v>0</v>
      </c>
      <c r="BA183" s="4">
        <v>0</v>
      </c>
      <c r="BB183" s="4">
        <v>0</v>
      </c>
      <c r="BC183" s="4">
        <v>0</v>
      </c>
      <c r="BD183" s="4">
        <v>0</v>
      </c>
      <c r="BE183" s="4">
        <v>0</v>
      </c>
      <c r="BF183" s="4">
        <v>0</v>
      </c>
      <c r="BG183" s="4">
        <v>0</v>
      </c>
      <c r="BH183" s="4">
        <v>0</v>
      </c>
      <c r="BI183" s="4">
        <v>0</v>
      </c>
      <c r="BJ183" s="4">
        <v>0</v>
      </c>
      <c r="BK183" s="4">
        <v>0</v>
      </c>
      <c r="BL183" s="4">
        <v>0</v>
      </c>
      <c r="BM183" s="4">
        <v>0</v>
      </c>
      <c r="BN183" s="4">
        <v>0</v>
      </c>
      <c r="BO183" s="4">
        <v>0</v>
      </c>
      <c r="BP183" s="4">
        <v>0</v>
      </c>
      <c r="BQ183" s="4">
        <v>0</v>
      </c>
      <c r="BR183" s="4">
        <v>199.43</v>
      </c>
      <c r="BT183" s="4">
        <v>7.0000000000000007E-2</v>
      </c>
      <c r="BV183" s="4">
        <v>0</v>
      </c>
      <c r="BW183" s="4">
        <v>0</v>
      </c>
      <c r="BX183" s="4">
        <v>0</v>
      </c>
      <c r="BY183" s="4">
        <v>0</v>
      </c>
      <c r="BZ183" s="4">
        <v>0</v>
      </c>
      <c r="CA183" s="4">
        <v>0</v>
      </c>
      <c r="CB183" s="4">
        <v>0</v>
      </c>
      <c r="CC183" s="4">
        <v>0</v>
      </c>
      <c r="CD183" s="4">
        <v>0</v>
      </c>
      <c r="CE183" s="4">
        <v>9.76</v>
      </c>
      <c r="CF183" s="4">
        <v>0</v>
      </c>
    </row>
    <row r="184" spans="1:84" s="5" customFormat="1" ht="14.25" x14ac:dyDescent="0.2">
      <c r="A184" s="6"/>
      <c r="B184" s="21" t="s">
        <v>99</v>
      </c>
      <c r="C184" s="22">
        <f>C183+C182+C181+C180</f>
        <v>600</v>
      </c>
      <c r="D184" s="23">
        <v>39</v>
      </c>
      <c r="E184" s="23">
        <v>26.78</v>
      </c>
      <c r="F184" s="23">
        <v>28.67</v>
      </c>
      <c r="G184" s="23">
        <v>9.99</v>
      </c>
      <c r="H184" s="23">
        <v>76.8</v>
      </c>
      <c r="I184" s="23">
        <v>737.86</v>
      </c>
      <c r="J184" s="28">
        <v>12.69</v>
      </c>
      <c r="K184" s="28">
        <v>5.85</v>
      </c>
      <c r="L184" s="28">
        <v>0.63</v>
      </c>
      <c r="M184" s="28">
        <v>0</v>
      </c>
      <c r="N184" s="28">
        <v>28.36</v>
      </c>
      <c r="O184" s="28">
        <v>48.44</v>
      </c>
      <c r="P184" s="28">
        <v>6.53</v>
      </c>
      <c r="Q184" s="28">
        <v>0</v>
      </c>
      <c r="R184" s="28">
        <v>0</v>
      </c>
      <c r="S184" s="28">
        <v>1.47</v>
      </c>
      <c r="T184" s="28">
        <v>8.61</v>
      </c>
      <c r="U184" s="28">
        <v>1289.72</v>
      </c>
      <c r="V184" s="28">
        <v>1177.5999999999999</v>
      </c>
      <c r="W184" s="28">
        <v>0.32</v>
      </c>
      <c r="X184" s="28">
        <v>9.14</v>
      </c>
      <c r="Y184" s="28">
        <v>51.97</v>
      </c>
      <c r="Z184" s="5">
        <v>0</v>
      </c>
      <c r="AA184" s="5">
        <v>0</v>
      </c>
      <c r="AB184" s="5">
        <v>0</v>
      </c>
      <c r="AC184" s="5">
        <v>2848.2</v>
      </c>
      <c r="AD184" s="5">
        <v>2633.66</v>
      </c>
      <c r="AE184" s="5">
        <v>802.45</v>
      </c>
      <c r="AF184" s="5">
        <v>1494.96</v>
      </c>
      <c r="AG184" s="5">
        <v>412.2</v>
      </c>
      <c r="AH184" s="5">
        <v>1671.53</v>
      </c>
      <c r="AI184" s="5">
        <v>1991.65</v>
      </c>
      <c r="AJ184" s="5">
        <v>2066.06</v>
      </c>
      <c r="AK184" s="5">
        <v>3279.1</v>
      </c>
      <c r="AL184" s="5">
        <v>1240.3699999999999</v>
      </c>
      <c r="AM184" s="5">
        <v>1738.3</v>
      </c>
      <c r="AN184" s="5">
        <v>7338.32</v>
      </c>
      <c r="AO184" s="5">
        <v>843.19</v>
      </c>
      <c r="AP184" s="5">
        <v>1829.61</v>
      </c>
      <c r="AQ184" s="5">
        <v>1589.48</v>
      </c>
      <c r="AR184" s="5">
        <v>1278.99</v>
      </c>
      <c r="AS184" s="5">
        <v>583.17999999999995</v>
      </c>
      <c r="AT184" s="5">
        <v>0.45</v>
      </c>
      <c r="AU184" s="5">
        <v>0.28000000000000003</v>
      </c>
      <c r="AV184" s="5">
        <v>0.15</v>
      </c>
      <c r="AW184" s="5">
        <v>0.28000000000000003</v>
      </c>
      <c r="AX184" s="5">
        <v>0.28000000000000003</v>
      </c>
      <c r="AY184" s="5">
        <v>1.2</v>
      </c>
      <c r="AZ184" s="5">
        <v>0.26</v>
      </c>
      <c r="BA184" s="5">
        <v>0.87</v>
      </c>
      <c r="BB184" s="5">
        <v>0.18</v>
      </c>
      <c r="BC184" s="5">
        <v>0.44</v>
      </c>
      <c r="BD184" s="5">
        <v>0.17</v>
      </c>
      <c r="BE184" s="5">
        <v>0.71</v>
      </c>
      <c r="BF184" s="5">
        <v>0</v>
      </c>
      <c r="BG184" s="5">
        <v>0.01</v>
      </c>
      <c r="BH184" s="5">
        <v>0.11</v>
      </c>
      <c r="BI184" s="5">
        <v>2.33</v>
      </c>
      <c r="BJ184" s="5">
        <v>0.03</v>
      </c>
      <c r="BK184" s="5">
        <v>0</v>
      </c>
      <c r="BL184" s="5">
        <v>6.02</v>
      </c>
      <c r="BM184" s="5">
        <v>0.05</v>
      </c>
      <c r="BN184" s="5">
        <v>7.0000000000000007E-2</v>
      </c>
      <c r="BO184" s="5">
        <v>0</v>
      </c>
      <c r="BP184" s="5">
        <v>0</v>
      </c>
      <c r="BQ184" s="5">
        <v>0</v>
      </c>
      <c r="BR184" s="5">
        <v>722</v>
      </c>
      <c r="BS184" s="5" t="e">
        <f>$I$184/#REF!*100</f>
        <v>#REF!</v>
      </c>
      <c r="BT184" s="5">
        <v>535.41999999999996</v>
      </c>
      <c r="BV184" s="5">
        <v>0</v>
      </c>
      <c r="BW184" s="5">
        <v>0</v>
      </c>
      <c r="BX184" s="5">
        <v>0</v>
      </c>
      <c r="BY184" s="5">
        <v>0</v>
      </c>
      <c r="BZ184" s="5">
        <v>0</v>
      </c>
      <c r="CA184" s="5">
        <v>0</v>
      </c>
      <c r="CB184" s="5">
        <v>0</v>
      </c>
      <c r="CC184" s="5">
        <v>0</v>
      </c>
      <c r="CD184" s="5">
        <v>0</v>
      </c>
      <c r="CE184" s="5">
        <v>13.76</v>
      </c>
      <c r="CF184" s="5">
        <v>2.83</v>
      </c>
    </row>
    <row r="185" spans="1:84" s="2" customFormat="1" x14ac:dyDescent="0.25">
      <c r="A185" s="4"/>
      <c r="B185" s="57" t="s">
        <v>100</v>
      </c>
      <c r="C185" s="18"/>
      <c r="D185" s="19"/>
      <c r="E185" s="19"/>
      <c r="F185" s="19"/>
      <c r="G185" s="19"/>
      <c r="H185" s="19"/>
      <c r="I185" s="19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</row>
    <row r="186" spans="1:84" s="4" customFormat="1" ht="15" x14ac:dyDescent="0.25">
      <c r="A186" s="4" t="str">
        <f>"-"</f>
        <v>-</v>
      </c>
      <c r="B186" s="20" t="s">
        <v>101</v>
      </c>
      <c r="C186" s="18" t="str">
        <f>"200"</f>
        <v>200</v>
      </c>
      <c r="D186" s="19">
        <v>6</v>
      </c>
      <c r="E186" s="19">
        <v>6</v>
      </c>
      <c r="F186" s="19">
        <v>0.1</v>
      </c>
      <c r="G186" s="19">
        <v>0</v>
      </c>
      <c r="H186" s="19">
        <v>8</v>
      </c>
      <c r="I186" s="19">
        <v>60.4</v>
      </c>
      <c r="J186" s="27">
        <v>0</v>
      </c>
      <c r="K186" s="27">
        <v>0</v>
      </c>
      <c r="L186" s="27">
        <v>0</v>
      </c>
      <c r="M186" s="27">
        <v>0</v>
      </c>
      <c r="N186" s="27">
        <v>8</v>
      </c>
      <c r="O186" s="27">
        <v>0</v>
      </c>
      <c r="P186" s="27">
        <v>0</v>
      </c>
      <c r="Q186" s="27">
        <v>0</v>
      </c>
      <c r="R186" s="27">
        <v>0</v>
      </c>
      <c r="S186" s="27">
        <v>1.7</v>
      </c>
      <c r="T186" s="27">
        <v>1.4</v>
      </c>
      <c r="U186" s="27">
        <v>0</v>
      </c>
      <c r="V186" s="27">
        <v>304</v>
      </c>
      <c r="W186" s="27">
        <v>0.34</v>
      </c>
      <c r="X186" s="27">
        <v>0.2</v>
      </c>
      <c r="Y186" s="27">
        <v>1.4</v>
      </c>
      <c r="Z186" s="34">
        <v>0</v>
      </c>
      <c r="AA186" s="4">
        <v>0</v>
      </c>
      <c r="AB186" s="4">
        <v>0</v>
      </c>
      <c r="AC186" s="4">
        <v>0</v>
      </c>
      <c r="AD186" s="4">
        <v>0</v>
      </c>
      <c r="AE186" s="4">
        <v>0</v>
      </c>
      <c r="AF186" s="4">
        <v>0</v>
      </c>
      <c r="AG186" s="4">
        <v>0</v>
      </c>
      <c r="AH186" s="4">
        <v>0</v>
      </c>
      <c r="AI186" s="4">
        <v>0</v>
      </c>
      <c r="AJ186" s="4">
        <v>0</v>
      </c>
      <c r="AK186" s="4">
        <v>0</v>
      </c>
      <c r="AL186" s="4">
        <v>0</v>
      </c>
      <c r="AM186" s="4">
        <v>0</v>
      </c>
      <c r="AN186" s="4">
        <v>0</v>
      </c>
      <c r="AO186" s="4">
        <v>0</v>
      </c>
      <c r="AP186" s="4">
        <v>0</v>
      </c>
      <c r="AQ186" s="4">
        <v>0</v>
      </c>
      <c r="AR186" s="4">
        <v>0</v>
      </c>
      <c r="AS186" s="4">
        <v>0</v>
      </c>
      <c r="AT186" s="4">
        <v>0</v>
      </c>
      <c r="AU186" s="4">
        <v>0</v>
      </c>
      <c r="AV186" s="4">
        <v>0</v>
      </c>
      <c r="AW186" s="4">
        <v>0</v>
      </c>
      <c r="AX186" s="4">
        <v>0</v>
      </c>
      <c r="AY186" s="4">
        <v>0</v>
      </c>
      <c r="AZ186" s="4">
        <v>0</v>
      </c>
      <c r="BA186" s="4">
        <v>0</v>
      </c>
      <c r="BB186" s="4">
        <v>0</v>
      </c>
      <c r="BC186" s="4">
        <v>0</v>
      </c>
      <c r="BD186" s="4">
        <v>0</v>
      </c>
      <c r="BE186" s="4">
        <v>0</v>
      </c>
      <c r="BF186" s="4">
        <v>0</v>
      </c>
      <c r="BG186" s="4">
        <v>0</v>
      </c>
      <c r="BH186" s="4">
        <v>0</v>
      </c>
      <c r="BI186" s="4">
        <v>0</v>
      </c>
      <c r="BJ186" s="4">
        <v>0</v>
      </c>
      <c r="BK186" s="4">
        <v>0</v>
      </c>
      <c r="BL186" s="4">
        <v>0</v>
      </c>
      <c r="BM186" s="4">
        <v>0</v>
      </c>
      <c r="BN186" s="4">
        <v>0</v>
      </c>
      <c r="BO186" s="4">
        <v>0</v>
      </c>
      <c r="BP186" s="4">
        <v>0</v>
      </c>
      <c r="BQ186" s="4">
        <v>0</v>
      </c>
      <c r="BR186" s="4">
        <v>182.8</v>
      </c>
      <c r="BT186" s="4">
        <v>0</v>
      </c>
      <c r="BV186" s="4">
        <v>0</v>
      </c>
      <c r="BW186" s="4">
        <v>0</v>
      </c>
      <c r="BX186" s="4">
        <v>0</v>
      </c>
      <c r="BY186" s="4">
        <v>0</v>
      </c>
      <c r="BZ186" s="4">
        <v>0</v>
      </c>
      <c r="CA186" s="4">
        <v>0</v>
      </c>
      <c r="CB186" s="4">
        <v>0</v>
      </c>
      <c r="CC186" s="4">
        <v>0</v>
      </c>
      <c r="CD186" s="4">
        <v>0</v>
      </c>
      <c r="CE186" s="4">
        <v>0</v>
      </c>
      <c r="CF186" s="4">
        <v>0</v>
      </c>
    </row>
    <row r="187" spans="1:84" s="5" customFormat="1" ht="14.25" x14ac:dyDescent="0.2">
      <c r="A187" s="6"/>
      <c r="B187" s="21" t="s">
        <v>102</v>
      </c>
      <c r="C187" s="22" t="str">
        <f>C186</f>
        <v>200</v>
      </c>
      <c r="D187" s="23">
        <v>6</v>
      </c>
      <c r="E187" s="23">
        <v>6</v>
      </c>
      <c r="F187" s="23">
        <v>0.1</v>
      </c>
      <c r="G187" s="23">
        <v>0</v>
      </c>
      <c r="H187" s="23">
        <v>8</v>
      </c>
      <c r="I187" s="23">
        <v>60.4</v>
      </c>
      <c r="J187" s="28">
        <v>0</v>
      </c>
      <c r="K187" s="28">
        <v>0</v>
      </c>
      <c r="L187" s="28">
        <v>0</v>
      </c>
      <c r="M187" s="28">
        <v>0</v>
      </c>
      <c r="N187" s="28">
        <v>8</v>
      </c>
      <c r="O187" s="28">
        <v>0</v>
      </c>
      <c r="P187" s="28">
        <v>0</v>
      </c>
      <c r="Q187" s="28">
        <v>0</v>
      </c>
      <c r="R187" s="28">
        <v>0</v>
      </c>
      <c r="S187" s="28">
        <v>1.7</v>
      </c>
      <c r="T187" s="28">
        <v>1.4</v>
      </c>
      <c r="U187" s="28">
        <v>0</v>
      </c>
      <c r="V187" s="28">
        <v>304</v>
      </c>
      <c r="W187" s="28">
        <v>0.34</v>
      </c>
      <c r="X187" s="28">
        <v>0.2</v>
      </c>
      <c r="Y187" s="28">
        <v>1.4</v>
      </c>
      <c r="Z187" s="5">
        <v>0</v>
      </c>
      <c r="AA187" s="5">
        <v>0</v>
      </c>
      <c r="AB187" s="5">
        <v>0</v>
      </c>
      <c r="AC187" s="5">
        <v>0</v>
      </c>
      <c r="AD187" s="5">
        <v>0</v>
      </c>
      <c r="AE187" s="5">
        <v>0</v>
      </c>
      <c r="AF187" s="5">
        <v>0</v>
      </c>
      <c r="AG187" s="5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5">
        <v>0</v>
      </c>
      <c r="AO187" s="5">
        <v>0</v>
      </c>
      <c r="AP187" s="5">
        <v>0</v>
      </c>
      <c r="AQ187" s="5">
        <v>0</v>
      </c>
      <c r="AR187" s="5">
        <v>0</v>
      </c>
      <c r="AS187" s="5">
        <v>0</v>
      </c>
      <c r="AT187" s="5">
        <v>0</v>
      </c>
      <c r="AU187" s="5">
        <v>0</v>
      </c>
      <c r="AV187" s="5">
        <v>0</v>
      </c>
      <c r="AW187" s="5">
        <v>0</v>
      </c>
      <c r="AX187" s="5">
        <v>0</v>
      </c>
      <c r="AY187" s="5">
        <v>0</v>
      </c>
      <c r="AZ187" s="5">
        <v>0</v>
      </c>
      <c r="BA187" s="5">
        <v>0</v>
      </c>
      <c r="BB187" s="5">
        <v>0</v>
      </c>
      <c r="BC187" s="5">
        <v>0</v>
      </c>
      <c r="BD187" s="5">
        <v>0</v>
      </c>
      <c r="BE187" s="5">
        <v>0</v>
      </c>
      <c r="BF187" s="5">
        <v>0</v>
      </c>
      <c r="BG187" s="5">
        <v>0</v>
      </c>
      <c r="BH187" s="5">
        <v>0</v>
      </c>
      <c r="BI187" s="5">
        <v>0</v>
      </c>
      <c r="BJ187" s="5">
        <v>0</v>
      </c>
      <c r="BK187" s="5">
        <v>0</v>
      </c>
      <c r="BL187" s="5">
        <v>0</v>
      </c>
      <c r="BM187" s="5">
        <v>0</v>
      </c>
      <c r="BN187" s="5">
        <v>0</v>
      </c>
      <c r="BO187" s="5">
        <v>0</v>
      </c>
      <c r="BP187" s="5">
        <v>0</v>
      </c>
      <c r="BQ187" s="5">
        <v>0</v>
      </c>
      <c r="BR187" s="5">
        <v>182.8</v>
      </c>
      <c r="BS187" s="5" t="e">
        <f>$I$187/#REF!*100</f>
        <v>#REF!</v>
      </c>
      <c r="BT187" s="5">
        <v>0</v>
      </c>
      <c r="BV187" s="5">
        <v>0</v>
      </c>
      <c r="BW187" s="5">
        <v>0</v>
      </c>
      <c r="BX187" s="5">
        <v>0</v>
      </c>
      <c r="BY187" s="5">
        <v>0</v>
      </c>
      <c r="BZ187" s="5">
        <v>0</v>
      </c>
      <c r="CA187" s="5">
        <v>0</v>
      </c>
      <c r="CB187" s="5">
        <v>0</v>
      </c>
      <c r="CC187" s="5">
        <v>0</v>
      </c>
      <c r="CD187" s="5">
        <v>0</v>
      </c>
      <c r="CE187" s="5">
        <v>0</v>
      </c>
      <c r="CF187" s="5">
        <v>0</v>
      </c>
    </row>
    <row r="188" spans="1:84" s="5" customFormat="1" ht="14.25" x14ac:dyDescent="0.2">
      <c r="A188" s="6"/>
      <c r="B188" s="21" t="s">
        <v>103</v>
      </c>
      <c r="C188" s="22">
        <f>C187+C184+C177+C172+C161+C164</f>
        <v>3110</v>
      </c>
      <c r="D188" s="23">
        <v>121.47</v>
      </c>
      <c r="E188" s="23">
        <v>78.12</v>
      </c>
      <c r="F188" s="23">
        <v>87.01</v>
      </c>
      <c r="G188" s="23">
        <v>25.66</v>
      </c>
      <c r="H188" s="23">
        <v>415.93</v>
      </c>
      <c r="I188" s="23">
        <v>3042.91</v>
      </c>
      <c r="J188" s="28">
        <v>42.73</v>
      </c>
      <c r="K188" s="28">
        <v>11.75</v>
      </c>
      <c r="L188" s="28">
        <v>4.5599999999999996</v>
      </c>
      <c r="M188" s="28">
        <v>0</v>
      </c>
      <c r="N188" s="28">
        <v>177.89</v>
      </c>
      <c r="O188" s="28">
        <v>238.04</v>
      </c>
      <c r="P188" s="28">
        <v>44.72</v>
      </c>
      <c r="Q188" s="28">
        <v>0</v>
      </c>
      <c r="R188" s="28">
        <v>0</v>
      </c>
      <c r="S188" s="28">
        <v>10.84</v>
      </c>
      <c r="T188" s="28">
        <v>31.04</v>
      </c>
      <c r="U188" s="28">
        <v>4290.2</v>
      </c>
      <c r="V188" s="28">
        <v>4577.8999999999996</v>
      </c>
      <c r="W188" s="28">
        <v>2.13</v>
      </c>
      <c r="X188" s="28">
        <v>22.8</v>
      </c>
      <c r="Y188" s="28">
        <v>218.93</v>
      </c>
      <c r="Z188" s="5">
        <v>0.4</v>
      </c>
      <c r="AA188" s="5">
        <v>0</v>
      </c>
      <c r="AB188" s="5">
        <v>0</v>
      </c>
      <c r="AC188" s="5">
        <v>5771.9</v>
      </c>
      <c r="AD188" s="5">
        <v>4395.5600000000004</v>
      </c>
      <c r="AE188" s="5">
        <v>1666.61</v>
      </c>
      <c r="AF188" s="5">
        <v>2936.47</v>
      </c>
      <c r="AG188" s="5">
        <v>976.28</v>
      </c>
      <c r="AH188" s="5">
        <v>3853.94</v>
      </c>
      <c r="AI188" s="5">
        <v>3893.43</v>
      </c>
      <c r="AJ188" s="5">
        <v>4628.8599999999997</v>
      </c>
      <c r="AK188" s="5">
        <v>6633.09</v>
      </c>
      <c r="AL188" s="5">
        <v>2201.62</v>
      </c>
      <c r="AM188" s="5">
        <v>3611.15</v>
      </c>
      <c r="AN188" s="5">
        <v>17223.66</v>
      </c>
      <c r="AO188" s="5">
        <v>1721.88</v>
      </c>
      <c r="AP188" s="5">
        <v>4789.62</v>
      </c>
      <c r="AQ188" s="5">
        <v>3710.47</v>
      </c>
      <c r="AR188" s="5">
        <v>2620.73</v>
      </c>
      <c r="AS188" s="5">
        <v>1528.13</v>
      </c>
      <c r="AT188" s="5">
        <v>3.47</v>
      </c>
      <c r="AU188" s="5">
        <v>1.95</v>
      </c>
      <c r="AV188" s="5">
        <v>1.01</v>
      </c>
      <c r="AW188" s="5">
        <v>2.0499999999999998</v>
      </c>
      <c r="AX188" s="5">
        <v>2.21</v>
      </c>
      <c r="AY188" s="5">
        <v>13.33</v>
      </c>
      <c r="AZ188" s="5">
        <v>1.31</v>
      </c>
      <c r="BA188" s="5">
        <v>20.239999999999998</v>
      </c>
      <c r="BB188" s="5">
        <v>0.73</v>
      </c>
      <c r="BC188" s="5">
        <v>9.24</v>
      </c>
      <c r="BD188" s="5">
        <v>0.84</v>
      </c>
      <c r="BE188" s="5">
        <v>0.76</v>
      </c>
      <c r="BF188" s="5">
        <v>0</v>
      </c>
      <c r="BG188" s="5">
        <v>0.48</v>
      </c>
      <c r="BH188" s="5">
        <v>2.58</v>
      </c>
      <c r="BI188" s="5">
        <v>24.88</v>
      </c>
      <c r="BJ188" s="5">
        <v>0.21</v>
      </c>
      <c r="BK188" s="5">
        <v>0</v>
      </c>
      <c r="BL188" s="5">
        <v>14.33</v>
      </c>
      <c r="BM188" s="5">
        <v>0.83</v>
      </c>
      <c r="BN188" s="5">
        <v>1.1100000000000001</v>
      </c>
      <c r="BO188" s="5">
        <v>0</v>
      </c>
      <c r="BP188" s="5">
        <v>0</v>
      </c>
      <c r="BQ188" s="5">
        <v>0</v>
      </c>
      <c r="BR188" s="5">
        <v>2555.85</v>
      </c>
      <c r="BT188" s="5">
        <v>1849.31</v>
      </c>
      <c r="BV188" s="5">
        <v>0</v>
      </c>
      <c r="BW188" s="5">
        <v>0</v>
      </c>
      <c r="BX188" s="5">
        <v>0</v>
      </c>
      <c r="BY188" s="5">
        <v>0</v>
      </c>
      <c r="BZ188" s="5">
        <v>0</v>
      </c>
      <c r="CA188" s="5">
        <v>0</v>
      </c>
      <c r="CB188" s="5">
        <v>0</v>
      </c>
      <c r="CC188" s="5">
        <v>0</v>
      </c>
      <c r="CD188" s="5">
        <v>0</v>
      </c>
      <c r="CE188" s="5">
        <v>79.760000000000005</v>
      </c>
      <c r="CF188" s="5">
        <v>7.26</v>
      </c>
    </row>
    <row r="189" spans="1:84" s="2" customFormat="1" ht="15" x14ac:dyDescent="0.25">
      <c r="B189" s="24"/>
      <c r="C189" s="25"/>
      <c r="D189" s="26"/>
      <c r="E189" s="26"/>
      <c r="F189" s="26"/>
      <c r="G189" s="26"/>
      <c r="H189" s="26"/>
      <c r="I189" s="26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35"/>
    </row>
    <row r="190" spans="1:84" s="2" customFormat="1" ht="15" x14ac:dyDescent="0.25">
      <c r="B190" s="24"/>
      <c r="C190" s="25"/>
      <c r="D190" s="26"/>
      <c r="E190" s="26"/>
      <c r="F190" s="26"/>
      <c r="G190" s="26"/>
      <c r="H190" s="26"/>
      <c r="I190" s="26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35"/>
    </row>
    <row r="191" spans="1:84" s="2" customFormat="1" x14ac:dyDescent="0.25">
      <c r="A191" s="4"/>
      <c r="B191" s="57" t="s">
        <v>150</v>
      </c>
      <c r="C191" s="18"/>
      <c r="D191" s="19"/>
      <c r="E191" s="19"/>
      <c r="F191" s="19"/>
      <c r="G191" s="19"/>
      <c r="H191" s="19"/>
      <c r="I191" s="19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</row>
    <row r="192" spans="1:84" s="2" customFormat="1" x14ac:dyDescent="0.25">
      <c r="A192" s="4"/>
      <c r="B192" s="57" t="s">
        <v>71</v>
      </c>
      <c r="C192" s="18"/>
      <c r="D192" s="19"/>
      <c r="E192" s="19"/>
      <c r="F192" s="19"/>
      <c r="G192" s="19"/>
      <c r="H192" s="19"/>
      <c r="I192" s="19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</row>
    <row r="193" spans="1:84" s="3" customFormat="1" ht="15" x14ac:dyDescent="0.25">
      <c r="A193" s="4" t="str">
        <f>"2/6"</f>
        <v>2/6</v>
      </c>
      <c r="B193" s="20" t="s">
        <v>151</v>
      </c>
      <c r="C193" s="18" t="str">
        <f>"80"</f>
        <v>80</v>
      </c>
      <c r="D193" s="19">
        <v>7.81</v>
      </c>
      <c r="E193" s="19">
        <v>8.31</v>
      </c>
      <c r="F193" s="19">
        <v>10.52</v>
      </c>
      <c r="G193" s="19">
        <v>0</v>
      </c>
      <c r="H193" s="19">
        <v>1.39</v>
      </c>
      <c r="I193" s="19">
        <v>131.26989599999999</v>
      </c>
      <c r="J193" s="27">
        <v>5.07</v>
      </c>
      <c r="K193" s="27">
        <v>0.13</v>
      </c>
      <c r="L193" s="27">
        <v>0</v>
      </c>
      <c r="M193" s="27">
        <v>0</v>
      </c>
      <c r="N193" s="27">
        <v>1.39</v>
      </c>
      <c r="O193" s="27">
        <v>0</v>
      </c>
      <c r="P193" s="27">
        <v>0</v>
      </c>
      <c r="Q193" s="27">
        <v>0</v>
      </c>
      <c r="R193" s="27">
        <v>0</v>
      </c>
      <c r="S193" s="27">
        <v>0.02</v>
      </c>
      <c r="T193" s="27">
        <v>1.34</v>
      </c>
      <c r="U193" s="27">
        <v>285.85000000000002</v>
      </c>
      <c r="V193" s="27">
        <v>103.81</v>
      </c>
      <c r="W193" s="27">
        <v>0.24</v>
      </c>
      <c r="X193" s="27">
        <v>0.12</v>
      </c>
      <c r="Y193" s="27">
        <v>0.11</v>
      </c>
      <c r="Z193" s="33">
        <v>0</v>
      </c>
      <c r="AA193" s="3">
        <v>0</v>
      </c>
      <c r="AB193" s="3">
        <v>0</v>
      </c>
      <c r="AC193" s="3">
        <v>614.04</v>
      </c>
      <c r="AD193" s="3">
        <v>511.9</v>
      </c>
      <c r="AE193" s="3">
        <v>240.1</v>
      </c>
      <c r="AF193" s="3">
        <v>346.73</v>
      </c>
      <c r="AG193" s="3">
        <v>117.49</v>
      </c>
      <c r="AH193" s="3">
        <v>370.13</v>
      </c>
      <c r="AI193" s="3">
        <v>402.53</v>
      </c>
      <c r="AJ193" s="3">
        <v>445.37</v>
      </c>
      <c r="AK193" s="3">
        <v>696.64</v>
      </c>
      <c r="AL193" s="3">
        <v>193.76</v>
      </c>
      <c r="AM193" s="3">
        <v>236.03</v>
      </c>
      <c r="AN193" s="3">
        <v>1008.13</v>
      </c>
      <c r="AO193" s="3">
        <v>8.6999999999999993</v>
      </c>
      <c r="AP193" s="3">
        <v>226.1</v>
      </c>
      <c r="AQ193" s="3">
        <v>526.49</v>
      </c>
      <c r="AR193" s="3">
        <v>270.86</v>
      </c>
      <c r="AS193" s="3">
        <v>165.83</v>
      </c>
      <c r="AT193" s="3">
        <v>0.15</v>
      </c>
      <c r="AU193" s="3">
        <v>7.0000000000000007E-2</v>
      </c>
      <c r="AV193" s="3">
        <v>0.04</v>
      </c>
      <c r="AW193" s="3">
        <v>0.08</v>
      </c>
      <c r="AX193" s="3">
        <v>0.09</v>
      </c>
      <c r="AY193" s="3">
        <v>0.44</v>
      </c>
      <c r="AZ193" s="3">
        <v>0</v>
      </c>
      <c r="BA193" s="3">
        <v>1.19</v>
      </c>
      <c r="BB193" s="3">
        <v>0</v>
      </c>
      <c r="BC193" s="3">
        <v>0.37</v>
      </c>
      <c r="BD193" s="3">
        <v>0</v>
      </c>
      <c r="BE193" s="3">
        <v>0</v>
      </c>
      <c r="BF193" s="3">
        <v>0</v>
      </c>
      <c r="BG193" s="3">
        <v>0.08</v>
      </c>
      <c r="BH193" s="3">
        <v>0.13</v>
      </c>
      <c r="BI193" s="3">
        <v>0.98</v>
      </c>
      <c r="BJ193" s="3">
        <v>0</v>
      </c>
      <c r="BK193" s="3">
        <v>0</v>
      </c>
      <c r="BL193" s="3">
        <v>0.06</v>
      </c>
      <c r="BM193" s="3">
        <v>0</v>
      </c>
      <c r="BN193" s="3">
        <v>0</v>
      </c>
      <c r="BO193" s="3">
        <v>0</v>
      </c>
      <c r="BP193" s="3">
        <v>0</v>
      </c>
      <c r="BQ193" s="3">
        <v>0</v>
      </c>
      <c r="BR193" s="3">
        <v>65.41</v>
      </c>
      <c r="BT193" s="3">
        <v>114.53</v>
      </c>
      <c r="BV193" s="3">
        <v>0</v>
      </c>
      <c r="BW193" s="3">
        <v>0</v>
      </c>
      <c r="BX193" s="3">
        <v>0</v>
      </c>
      <c r="BY193" s="3">
        <v>0</v>
      </c>
      <c r="BZ193" s="3">
        <v>0</v>
      </c>
      <c r="CA193" s="3">
        <v>0</v>
      </c>
      <c r="CB193" s="3">
        <v>0</v>
      </c>
      <c r="CC193" s="3">
        <v>0</v>
      </c>
      <c r="CD193" s="3">
        <v>0</v>
      </c>
      <c r="CE193" s="3">
        <v>0</v>
      </c>
      <c r="CF193" s="3">
        <v>0.5</v>
      </c>
    </row>
    <row r="194" spans="1:84" s="3" customFormat="1" ht="15" x14ac:dyDescent="0.25">
      <c r="A194" s="4" t="str">
        <f>"8/4"</f>
        <v>8/4</v>
      </c>
      <c r="B194" s="20" t="s">
        <v>72</v>
      </c>
      <c r="C194" s="18" t="str">
        <f>"200"</f>
        <v>200</v>
      </c>
      <c r="D194" s="19">
        <v>6.05</v>
      </c>
      <c r="E194" s="19">
        <v>2.93</v>
      </c>
      <c r="F194" s="19">
        <v>5.81</v>
      </c>
      <c r="G194" s="19">
        <v>0.5</v>
      </c>
      <c r="H194" s="19">
        <v>42.35</v>
      </c>
      <c r="I194" s="19">
        <v>250.37940599999999</v>
      </c>
      <c r="J194" s="27">
        <v>4.03</v>
      </c>
      <c r="K194" s="27">
        <v>0.09</v>
      </c>
      <c r="L194" s="27">
        <v>0</v>
      </c>
      <c r="M194" s="27">
        <v>0</v>
      </c>
      <c r="N194" s="27">
        <v>9.18</v>
      </c>
      <c r="O194" s="27">
        <v>33.17</v>
      </c>
      <c r="P194" s="27">
        <v>1.37</v>
      </c>
      <c r="Q194" s="27">
        <v>0</v>
      </c>
      <c r="R194" s="27">
        <v>0</v>
      </c>
      <c r="S194" s="27">
        <v>0.1</v>
      </c>
      <c r="T194" s="27">
        <v>1.91</v>
      </c>
      <c r="U194" s="27">
        <v>366.33</v>
      </c>
      <c r="V194" s="27">
        <v>173.73</v>
      </c>
      <c r="W194" s="27">
        <v>0.14000000000000001</v>
      </c>
      <c r="X194" s="27">
        <v>0.72</v>
      </c>
      <c r="Y194" s="27">
        <v>0.52</v>
      </c>
      <c r="Z194" s="33">
        <v>0</v>
      </c>
      <c r="AA194" s="3">
        <v>0</v>
      </c>
      <c r="AB194" s="3">
        <v>0</v>
      </c>
      <c r="AC194" s="3">
        <v>294.36</v>
      </c>
      <c r="AD194" s="3">
        <v>124</v>
      </c>
      <c r="AE194" s="3">
        <v>75.849999999999994</v>
      </c>
      <c r="AF194" s="3">
        <v>114.63</v>
      </c>
      <c r="AG194" s="3">
        <v>48.63</v>
      </c>
      <c r="AH194" s="3">
        <v>175.53</v>
      </c>
      <c r="AI194" s="3">
        <v>184.75</v>
      </c>
      <c r="AJ194" s="3">
        <v>240.74</v>
      </c>
      <c r="AK194" s="3">
        <v>256.38</v>
      </c>
      <c r="AL194" s="3">
        <v>81.25</v>
      </c>
      <c r="AM194" s="3">
        <v>151.38999999999999</v>
      </c>
      <c r="AN194" s="3">
        <v>569.58000000000004</v>
      </c>
      <c r="AO194" s="3">
        <v>1.28</v>
      </c>
      <c r="AP194" s="3">
        <v>156.97999999999999</v>
      </c>
      <c r="AQ194" s="3">
        <v>157.22</v>
      </c>
      <c r="AR194" s="3">
        <v>137.91999999999999</v>
      </c>
      <c r="AS194" s="3">
        <v>64.8</v>
      </c>
      <c r="AT194" s="3">
        <v>0.1</v>
      </c>
      <c r="AU194" s="3">
        <v>0.05</v>
      </c>
      <c r="AV194" s="3">
        <v>0.03</v>
      </c>
      <c r="AW194" s="3">
        <v>0.06</v>
      </c>
      <c r="AX194" s="3">
        <v>7.0000000000000007E-2</v>
      </c>
      <c r="AY194" s="3">
        <v>0.32</v>
      </c>
      <c r="AZ194" s="3">
        <v>0</v>
      </c>
      <c r="BA194" s="3">
        <v>0.9</v>
      </c>
      <c r="BB194" s="3">
        <v>0</v>
      </c>
      <c r="BC194" s="3">
        <v>0.28000000000000003</v>
      </c>
      <c r="BD194" s="3">
        <v>0</v>
      </c>
      <c r="BE194" s="3">
        <v>0</v>
      </c>
      <c r="BF194" s="3">
        <v>0</v>
      </c>
      <c r="BG194" s="3">
        <v>0.06</v>
      </c>
      <c r="BH194" s="3">
        <v>0.09</v>
      </c>
      <c r="BI194" s="3">
        <v>0.82</v>
      </c>
      <c r="BJ194" s="3">
        <v>0</v>
      </c>
      <c r="BK194" s="3">
        <v>0</v>
      </c>
      <c r="BL194" s="3">
        <v>0.14000000000000001</v>
      </c>
      <c r="BM194" s="3">
        <v>0</v>
      </c>
      <c r="BN194" s="3">
        <v>0</v>
      </c>
      <c r="BO194" s="3">
        <v>0</v>
      </c>
      <c r="BP194" s="3">
        <v>0</v>
      </c>
      <c r="BQ194" s="3">
        <v>0</v>
      </c>
      <c r="BR194" s="3">
        <v>281.41000000000003</v>
      </c>
      <c r="BT194" s="3">
        <v>24.53</v>
      </c>
      <c r="BV194" s="3">
        <v>0</v>
      </c>
      <c r="BW194" s="3">
        <v>0</v>
      </c>
      <c r="BX194" s="3">
        <v>0</v>
      </c>
      <c r="BY194" s="3">
        <v>0</v>
      </c>
      <c r="BZ194" s="3">
        <v>0</v>
      </c>
      <c r="CA194" s="3">
        <v>0</v>
      </c>
      <c r="CB194" s="3">
        <v>0</v>
      </c>
      <c r="CC194" s="3">
        <v>0</v>
      </c>
      <c r="CD194" s="3">
        <v>0</v>
      </c>
      <c r="CE194" s="3">
        <v>5</v>
      </c>
      <c r="CF194" s="3">
        <v>0.8</v>
      </c>
    </row>
    <row r="195" spans="1:84" s="3" customFormat="1" ht="15" x14ac:dyDescent="0.25">
      <c r="A195" s="4" t="str">
        <f>"9/13"</f>
        <v>9/13</v>
      </c>
      <c r="B195" s="20" t="s">
        <v>73</v>
      </c>
      <c r="C195" s="18" t="str">
        <f>"10"</f>
        <v>10</v>
      </c>
      <c r="D195" s="19">
        <v>0.08</v>
      </c>
      <c r="E195" s="19">
        <v>0.08</v>
      </c>
      <c r="F195" s="19">
        <v>7.25</v>
      </c>
      <c r="G195" s="19">
        <v>0</v>
      </c>
      <c r="H195" s="19">
        <v>0.13</v>
      </c>
      <c r="I195" s="19">
        <v>66.063999999999993</v>
      </c>
      <c r="J195" s="27">
        <v>4.71</v>
      </c>
      <c r="K195" s="27">
        <v>0.22</v>
      </c>
      <c r="L195" s="27">
        <v>0</v>
      </c>
      <c r="M195" s="27">
        <v>0</v>
      </c>
      <c r="N195" s="27">
        <v>0.13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0.14000000000000001</v>
      </c>
      <c r="U195" s="27">
        <v>1.5</v>
      </c>
      <c r="V195" s="27">
        <v>3</v>
      </c>
      <c r="W195" s="27">
        <v>0.01</v>
      </c>
      <c r="X195" s="27">
        <v>0.01</v>
      </c>
      <c r="Y195" s="27">
        <v>0</v>
      </c>
      <c r="Z195" s="33">
        <v>0</v>
      </c>
      <c r="AA195" s="3">
        <v>0</v>
      </c>
      <c r="AB195" s="3">
        <v>0</v>
      </c>
      <c r="AC195" s="3">
        <v>7.6</v>
      </c>
      <c r="AD195" s="3">
        <v>4.5</v>
      </c>
      <c r="AE195" s="3">
        <v>1.7</v>
      </c>
      <c r="AF195" s="3">
        <v>4.7</v>
      </c>
      <c r="AG195" s="3">
        <v>4.3</v>
      </c>
      <c r="AH195" s="3">
        <v>4.2</v>
      </c>
      <c r="AI195" s="3">
        <v>3.6</v>
      </c>
      <c r="AJ195" s="3">
        <v>2.6</v>
      </c>
      <c r="AK195" s="3">
        <v>5.7</v>
      </c>
      <c r="AL195" s="3">
        <v>3.5</v>
      </c>
      <c r="AM195" s="3">
        <v>2.4</v>
      </c>
      <c r="AN195" s="3">
        <v>14.2</v>
      </c>
      <c r="AO195" s="3">
        <v>0</v>
      </c>
      <c r="AP195" s="3">
        <v>4.8</v>
      </c>
      <c r="AQ195" s="3">
        <v>5.4</v>
      </c>
      <c r="AR195" s="3">
        <v>4.2</v>
      </c>
      <c r="AS195" s="3">
        <v>1</v>
      </c>
      <c r="AT195" s="3">
        <v>0.27</v>
      </c>
      <c r="AU195" s="3">
        <v>0.12</v>
      </c>
      <c r="AV195" s="3">
        <v>7.0000000000000007E-2</v>
      </c>
      <c r="AW195" s="3">
        <v>0.15</v>
      </c>
      <c r="AX195" s="3">
        <v>0.17</v>
      </c>
      <c r="AY195" s="3">
        <v>0.79</v>
      </c>
      <c r="AZ195" s="3">
        <v>0</v>
      </c>
      <c r="BA195" s="3">
        <v>2.21</v>
      </c>
      <c r="BB195" s="3">
        <v>0</v>
      </c>
      <c r="BC195" s="3">
        <v>0.68</v>
      </c>
      <c r="BD195" s="3">
        <v>0</v>
      </c>
      <c r="BE195" s="3">
        <v>0</v>
      </c>
      <c r="BF195" s="3">
        <v>0</v>
      </c>
      <c r="BG195" s="3">
        <v>0.15</v>
      </c>
      <c r="BH195" s="3">
        <v>0.23</v>
      </c>
      <c r="BI195" s="3">
        <v>1.8</v>
      </c>
      <c r="BJ195" s="3">
        <v>0</v>
      </c>
      <c r="BK195" s="3">
        <v>0</v>
      </c>
      <c r="BL195" s="3">
        <v>0.09</v>
      </c>
      <c r="BM195" s="3">
        <v>0.01</v>
      </c>
      <c r="BN195" s="3">
        <v>0</v>
      </c>
      <c r="BO195" s="3">
        <v>0</v>
      </c>
      <c r="BP195" s="3">
        <v>0</v>
      </c>
      <c r="BQ195" s="3">
        <v>0</v>
      </c>
      <c r="BR195" s="3">
        <v>2.5</v>
      </c>
      <c r="BT195" s="3">
        <v>45</v>
      </c>
      <c r="BV195" s="3">
        <v>0</v>
      </c>
      <c r="BW195" s="3">
        <v>0</v>
      </c>
      <c r="BX195" s="3">
        <v>0</v>
      </c>
      <c r="BY195" s="3">
        <v>0</v>
      </c>
      <c r="BZ195" s="3">
        <v>0</v>
      </c>
      <c r="CA195" s="3">
        <v>0</v>
      </c>
      <c r="CB195" s="3">
        <v>0</v>
      </c>
      <c r="CC195" s="3">
        <v>0</v>
      </c>
      <c r="CD195" s="3">
        <v>0</v>
      </c>
      <c r="CE195" s="3">
        <v>0</v>
      </c>
      <c r="CF195" s="3">
        <v>0</v>
      </c>
    </row>
    <row r="196" spans="1:84" s="3" customFormat="1" ht="15" x14ac:dyDescent="0.25">
      <c r="A196" s="4" t="str">
        <f>"10/13"</f>
        <v>10/13</v>
      </c>
      <c r="B196" s="20" t="s">
        <v>74</v>
      </c>
      <c r="C196" s="18" t="str">
        <f>"20"</f>
        <v>20</v>
      </c>
      <c r="D196" s="19">
        <v>5.26</v>
      </c>
      <c r="E196" s="19">
        <v>5.26</v>
      </c>
      <c r="F196" s="19">
        <v>5.32</v>
      </c>
      <c r="G196" s="19">
        <v>0</v>
      </c>
      <c r="H196" s="19">
        <v>0</v>
      </c>
      <c r="I196" s="19">
        <v>70.12</v>
      </c>
      <c r="J196" s="27">
        <v>3.06</v>
      </c>
      <c r="K196" s="27">
        <v>0</v>
      </c>
      <c r="L196" s="27">
        <v>3.06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0.4</v>
      </c>
      <c r="T196" s="27">
        <v>0.86</v>
      </c>
      <c r="U196" s="27">
        <v>0</v>
      </c>
      <c r="V196" s="27">
        <v>20</v>
      </c>
      <c r="W196" s="27">
        <v>0.08</v>
      </c>
      <c r="X196" s="27">
        <v>0.04</v>
      </c>
      <c r="Y196" s="27">
        <v>0.14000000000000001</v>
      </c>
      <c r="Z196" s="33">
        <v>0</v>
      </c>
      <c r="AA196" s="3">
        <v>0</v>
      </c>
      <c r="AB196" s="3">
        <v>0</v>
      </c>
      <c r="AC196" s="3">
        <v>460</v>
      </c>
      <c r="AD196" s="3">
        <v>316</v>
      </c>
      <c r="AE196" s="3">
        <v>112</v>
      </c>
      <c r="AF196" s="3">
        <v>190</v>
      </c>
      <c r="AG196" s="3">
        <v>140</v>
      </c>
      <c r="AH196" s="3">
        <v>268</v>
      </c>
      <c r="AI196" s="3">
        <v>152</v>
      </c>
      <c r="AJ196" s="3">
        <v>174</v>
      </c>
      <c r="AK196" s="3">
        <v>312</v>
      </c>
      <c r="AL196" s="3">
        <v>140</v>
      </c>
      <c r="AM196" s="3">
        <v>102</v>
      </c>
      <c r="AN196" s="3">
        <v>1034</v>
      </c>
      <c r="AO196" s="3">
        <v>0</v>
      </c>
      <c r="AP196" s="3">
        <v>546</v>
      </c>
      <c r="AQ196" s="3">
        <v>258</v>
      </c>
      <c r="AR196" s="3">
        <v>278</v>
      </c>
      <c r="AS196" s="3">
        <v>43</v>
      </c>
      <c r="AT196" s="3">
        <v>0</v>
      </c>
      <c r="AU196" s="3">
        <v>0.02</v>
      </c>
      <c r="AV196" s="3">
        <v>0.08</v>
      </c>
      <c r="AW196" s="3">
        <v>0.22</v>
      </c>
      <c r="AX196" s="3">
        <v>0.26</v>
      </c>
      <c r="AY196" s="3">
        <v>0.67</v>
      </c>
      <c r="AZ196" s="3">
        <v>0.08</v>
      </c>
      <c r="BA196" s="3">
        <v>1.39</v>
      </c>
      <c r="BB196" s="3">
        <v>0.02</v>
      </c>
      <c r="BC196" s="3">
        <v>0.31</v>
      </c>
      <c r="BD196" s="3">
        <v>0.02</v>
      </c>
      <c r="BE196" s="3">
        <v>0</v>
      </c>
      <c r="BF196" s="3">
        <v>0</v>
      </c>
      <c r="BG196" s="3">
        <v>0</v>
      </c>
      <c r="BH196" s="3">
        <v>0.14000000000000001</v>
      </c>
      <c r="BI196" s="3">
        <v>1.04</v>
      </c>
      <c r="BJ196" s="3">
        <v>0</v>
      </c>
      <c r="BK196" s="3">
        <v>0</v>
      </c>
      <c r="BL196" s="3">
        <v>0.14000000000000001</v>
      </c>
      <c r="BM196" s="3">
        <v>0</v>
      </c>
      <c r="BN196" s="3">
        <v>0</v>
      </c>
      <c r="BO196" s="3">
        <v>0</v>
      </c>
      <c r="BP196" s="3">
        <v>0</v>
      </c>
      <c r="BQ196" s="3">
        <v>0</v>
      </c>
      <c r="BR196" s="3">
        <v>8.16</v>
      </c>
      <c r="BT196" s="3">
        <v>47.67</v>
      </c>
      <c r="BV196" s="3">
        <v>0</v>
      </c>
      <c r="BW196" s="3">
        <v>0</v>
      </c>
      <c r="BX196" s="3">
        <v>0</v>
      </c>
      <c r="BY196" s="3">
        <v>0</v>
      </c>
      <c r="BZ196" s="3">
        <v>0</v>
      </c>
      <c r="CA196" s="3">
        <v>0</v>
      </c>
      <c r="CB196" s="3">
        <v>0</v>
      </c>
      <c r="CC196" s="3">
        <v>0</v>
      </c>
      <c r="CD196" s="3">
        <v>0</v>
      </c>
      <c r="CE196" s="3">
        <v>0</v>
      </c>
      <c r="CF196" s="3">
        <v>0</v>
      </c>
    </row>
    <row r="197" spans="1:84" s="3" customFormat="1" ht="15" x14ac:dyDescent="0.25">
      <c r="A197" s="4" t="str">
        <f>"-"</f>
        <v>-</v>
      </c>
      <c r="B197" s="20" t="s">
        <v>76</v>
      </c>
      <c r="C197" s="18" t="str">
        <f>"100"</f>
        <v>100</v>
      </c>
      <c r="D197" s="19">
        <v>6.61</v>
      </c>
      <c r="E197" s="19">
        <v>0</v>
      </c>
      <c r="F197" s="19">
        <v>0.66</v>
      </c>
      <c r="G197" s="19">
        <v>0.66</v>
      </c>
      <c r="H197" s="19">
        <v>46.7</v>
      </c>
      <c r="I197" s="19">
        <v>224.80099999999999</v>
      </c>
      <c r="J197" s="27">
        <v>0.2</v>
      </c>
      <c r="K197" s="27">
        <v>0</v>
      </c>
      <c r="L197" s="27">
        <v>0</v>
      </c>
      <c r="M197" s="27">
        <v>0</v>
      </c>
      <c r="N197" s="27">
        <v>1.1000000000000001</v>
      </c>
      <c r="O197" s="27">
        <v>45.6</v>
      </c>
      <c r="P197" s="27">
        <v>0.2</v>
      </c>
      <c r="Q197" s="27">
        <v>0</v>
      </c>
      <c r="R197" s="27">
        <v>0</v>
      </c>
      <c r="S197" s="27">
        <v>0.3</v>
      </c>
      <c r="T197" s="27">
        <v>1.8</v>
      </c>
      <c r="U197" s="27">
        <v>245.7</v>
      </c>
      <c r="V197" s="27">
        <v>82.46</v>
      </c>
      <c r="W197" s="27">
        <v>0.05</v>
      </c>
      <c r="X197" s="27">
        <v>1.36</v>
      </c>
      <c r="Y197" s="27">
        <v>0</v>
      </c>
      <c r="Z197" s="33">
        <v>0</v>
      </c>
      <c r="AA197" s="3">
        <v>0</v>
      </c>
      <c r="AB197" s="3">
        <v>0</v>
      </c>
      <c r="AC197" s="3">
        <v>508.95</v>
      </c>
      <c r="AD197" s="3">
        <v>168.78</v>
      </c>
      <c r="AE197" s="3">
        <v>100.05</v>
      </c>
      <c r="AF197" s="3">
        <v>200.1</v>
      </c>
      <c r="AG197" s="3">
        <v>75.69</v>
      </c>
      <c r="AH197" s="3">
        <v>361.92</v>
      </c>
      <c r="AI197" s="3">
        <v>224.46</v>
      </c>
      <c r="AJ197" s="3">
        <v>313.2</v>
      </c>
      <c r="AK197" s="3">
        <v>258.39</v>
      </c>
      <c r="AL197" s="3">
        <v>135.72</v>
      </c>
      <c r="AM197" s="3">
        <v>240.12</v>
      </c>
      <c r="AN197" s="3">
        <v>2007.96</v>
      </c>
      <c r="AO197" s="3">
        <v>234.9</v>
      </c>
      <c r="AP197" s="3">
        <v>654.24</v>
      </c>
      <c r="AQ197" s="3">
        <v>284.49</v>
      </c>
      <c r="AR197" s="3">
        <v>188.79</v>
      </c>
      <c r="AS197" s="3">
        <v>149.63999999999999</v>
      </c>
      <c r="AT197" s="3">
        <v>0</v>
      </c>
      <c r="AU197" s="3">
        <v>0</v>
      </c>
      <c r="AV197" s="3">
        <v>0</v>
      </c>
      <c r="AW197" s="3">
        <v>0</v>
      </c>
      <c r="AX197" s="3">
        <v>0</v>
      </c>
      <c r="AY197" s="3">
        <v>0</v>
      </c>
      <c r="AZ197" s="3">
        <v>0.14000000000000001</v>
      </c>
      <c r="BA197" s="3">
        <v>0.08</v>
      </c>
      <c r="BB197" s="3">
        <v>7.0000000000000007E-2</v>
      </c>
      <c r="BC197" s="3">
        <v>0.01</v>
      </c>
      <c r="BD197" s="3">
        <v>0</v>
      </c>
      <c r="BE197" s="3">
        <v>0</v>
      </c>
      <c r="BF197" s="3">
        <v>0</v>
      </c>
      <c r="BG197" s="3">
        <v>0</v>
      </c>
      <c r="BH197" s="3">
        <v>0.01</v>
      </c>
      <c r="BI197" s="3">
        <v>7.0000000000000007E-2</v>
      </c>
      <c r="BJ197" s="3">
        <v>0</v>
      </c>
      <c r="BK197" s="3">
        <v>0</v>
      </c>
      <c r="BL197" s="3">
        <v>0.28000000000000003</v>
      </c>
      <c r="BM197" s="3">
        <v>0.01</v>
      </c>
      <c r="BN197" s="3">
        <v>0</v>
      </c>
      <c r="BO197" s="3">
        <v>0</v>
      </c>
      <c r="BP197" s="3">
        <v>0</v>
      </c>
      <c r="BQ197" s="3">
        <v>0</v>
      </c>
      <c r="BR197" s="3">
        <v>39.1</v>
      </c>
      <c r="BT197" s="3">
        <v>0</v>
      </c>
      <c r="BV197" s="3">
        <v>0</v>
      </c>
      <c r="BW197" s="3">
        <v>0</v>
      </c>
      <c r="BX197" s="3">
        <v>0</v>
      </c>
      <c r="BY197" s="3">
        <v>0</v>
      </c>
      <c r="BZ197" s="3">
        <v>0</v>
      </c>
      <c r="CA197" s="3">
        <v>0</v>
      </c>
      <c r="CB197" s="3">
        <v>0</v>
      </c>
      <c r="CC197" s="3">
        <v>0</v>
      </c>
      <c r="CD197" s="3">
        <v>0</v>
      </c>
      <c r="CE197" s="3">
        <v>0</v>
      </c>
      <c r="CF197" s="3">
        <v>0</v>
      </c>
    </row>
    <row r="198" spans="1:84" s="4" customFormat="1" ht="15" x14ac:dyDescent="0.25">
      <c r="A198" s="4" t="str">
        <f>"18/10"</f>
        <v>18/10</v>
      </c>
      <c r="B198" s="20" t="s">
        <v>152</v>
      </c>
      <c r="C198" s="18" t="str">
        <f>"200"</f>
        <v>200</v>
      </c>
      <c r="D198" s="19">
        <v>3.4</v>
      </c>
      <c r="E198" s="19">
        <v>2.9</v>
      </c>
      <c r="F198" s="19">
        <v>3.3</v>
      </c>
      <c r="G198" s="19">
        <v>0.6</v>
      </c>
      <c r="H198" s="19">
        <v>23.8</v>
      </c>
      <c r="I198" s="19">
        <v>136</v>
      </c>
      <c r="J198" s="27">
        <v>2.36</v>
      </c>
      <c r="K198" s="27">
        <v>0</v>
      </c>
      <c r="L198" s="27">
        <v>2.36</v>
      </c>
      <c r="M198" s="27">
        <v>0</v>
      </c>
      <c r="N198" s="27">
        <v>22.51</v>
      </c>
      <c r="O198" s="27">
        <v>0.3</v>
      </c>
      <c r="P198" s="27">
        <v>1.28</v>
      </c>
      <c r="Q198" s="27">
        <v>0</v>
      </c>
      <c r="R198" s="27">
        <v>0</v>
      </c>
      <c r="S198" s="27">
        <v>0.26</v>
      </c>
      <c r="T198" s="27">
        <v>0.97</v>
      </c>
      <c r="U198" s="27">
        <v>50.2</v>
      </c>
      <c r="V198" s="27">
        <v>182.12</v>
      </c>
      <c r="W198" s="27">
        <v>0.13</v>
      </c>
      <c r="X198" s="27">
        <v>0.14000000000000001</v>
      </c>
      <c r="Y198" s="27">
        <v>0.46</v>
      </c>
      <c r="Z198" s="34">
        <v>0</v>
      </c>
      <c r="AA198" s="4">
        <v>0</v>
      </c>
      <c r="AB198" s="4">
        <v>0</v>
      </c>
      <c r="AC198" s="4">
        <v>1201.32</v>
      </c>
      <c r="AD198" s="4">
        <v>444.62</v>
      </c>
      <c r="AE198" s="4">
        <v>446.5</v>
      </c>
      <c r="AF198" s="4">
        <v>449.32</v>
      </c>
      <c r="AG198" s="4">
        <v>124.08</v>
      </c>
      <c r="AH198" s="4">
        <v>934.36</v>
      </c>
      <c r="AI198" s="4">
        <v>695.6</v>
      </c>
      <c r="AJ198" s="4">
        <v>2063.3000000000002</v>
      </c>
      <c r="AK198" s="4">
        <v>1848.04</v>
      </c>
      <c r="AL198" s="4">
        <v>453.08</v>
      </c>
      <c r="AM198" s="4">
        <v>1010.5</v>
      </c>
      <c r="AN198" s="4">
        <v>3902.88</v>
      </c>
      <c r="AO198" s="4">
        <v>0</v>
      </c>
      <c r="AP198" s="4">
        <v>865.74</v>
      </c>
      <c r="AQ198" s="4">
        <v>713.46</v>
      </c>
      <c r="AR198" s="4">
        <v>517.94000000000005</v>
      </c>
      <c r="AS198" s="4">
        <v>203.98</v>
      </c>
      <c r="AT198" s="4">
        <v>0.89</v>
      </c>
      <c r="AU198" s="4">
        <v>1.38</v>
      </c>
      <c r="AV198" s="4">
        <v>1.06</v>
      </c>
      <c r="AW198" s="4">
        <v>2.6</v>
      </c>
      <c r="AX198" s="4">
        <v>0</v>
      </c>
      <c r="AY198" s="4">
        <v>0.26</v>
      </c>
      <c r="AZ198" s="4">
        <v>0</v>
      </c>
      <c r="BA198" s="4">
        <v>3.17</v>
      </c>
      <c r="BB198" s="4">
        <v>0</v>
      </c>
      <c r="BC198" s="4">
        <v>0.97</v>
      </c>
      <c r="BD198" s="4">
        <v>0.81</v>
      </c>
      <c r="BE198" s="4">
        <v>0.62</v>
      </c>
      <c r="BF198" s="4">
        <v>0</v>
      </c>
      <c r="BG198" s="4">
        <v>0</v>
      </c>
      <c r="BH198" s="4">
        <v>0.26</v>
      </c>
      <c r="BI198" s="4">
        <v>32.03</v>
      </c>
      <c r="BJ198" s="4">
        <v>0</v>
      </c>
      <c r="BK198" s="4">
        <v>0</v>
      </c>
      <c r="BL198" s="4">
        <v>12.5</v>
      </c>
      <c r="BM198" s="4">
        <v>0.26</v>
      </c>
      <c r="BN198" s="4">
        <v>0.08</v>
      </c>
      <c r="BO198" s="4">
        <v>0</v>
      </c>
      <c r="BP198" s="4">
        <v>0</v>
      </c>
      <c r="BQ198" s="4">
        <v>0</v>
      </c>
      <c r="BR198" s="4">
        <v>198.62</v>
      </c>
      <c r="BT198" s="4">
        <v>13.44</v>
      </c>
      <c r="BV198" s="4">
        <v>0</v>
      </c>
      <c r="BW198" s="4">
        <v>0</v>
      </c>
      <c r="BX198" s="4">
        <v>0</v>
      </c>
      <c r="BY198" s="4">
        <v>0</v>
      </c>
      <c r="BZ198" s="4">
        <v>0</v>
      </c>
      <c r="CA198" s="4">
        <v>0</v>
      </c>
      <c r="CB198" s="4">
        <v>0</v>
      </c>
      <c r="CC198" s="4">
        <v>0</v>
      </c>
      <c r="CD198" s="4">
        <v>0</v>
      </c>
      <c r="CE198" s="4">
        <v>20</v>
      </c>
      <c r="CF198" s="4">
        <v>0</v>
      </c>
    </row>
    <row r="199" spans="1:84" s="5" customFormat="1" ht="14.25" x14ac:dyDescent="0.2">
      <c r="A199" s="6"/>
      <c r="B199" s="21" t="s">
        <v>78</v>
      </c>
      <c r="C199" s="22">
        <f>C198+C196+C197+C195+C194+C193</f>
        <v>610</v>
      </c>
      <c r="D199" s="23">
        <v>29.45</v>
      </c>
      <c r="E199" s="23">
        <v>19.48</v>
      </c>
      <c r="F199" s="23">
        <v>32.9</v>
      </c>
      <c r="G199" s="23">
        <v>1.76</v>
      </c>
      <c r="H199" s="23">
        <v>113.39</v>
      </c>
      <c r="I199" s="23">
        <v>877.4</v>
      </c>
      <c r="J199" s="28">
        <v>19.43</v>
      </c>
      <c r="K199" s="28">
        <v>0.44</v>
      </c>
      <c r="L199" s="28">
        <v>5.42</v>
      </c>
      <c r="M199" s="28">
        <v>0</v>
      </c>
      <c r="N199" s="28">
        <v>34.32</v>
      </c>
      <c r="O199" s="28">
        <v>79.069999999999993</v>
      </c>
      <c r="P199" s="28">
        <v>2.85</v>
      </c>
      <c r="Q199" s="28">
        <v>0</v>
      </c>
      <c r="R199" s="28">
        <v>0</v>
      </c>
      <c r="S199" s="28">
        <v>1.08</v>
      </c>
      <c r="T199" s="28">
        <v>7.02</v>
      </c>
      <c r="U199" s="28">
        <v>949.58</v>
      </c>
      <c r="V199" s="28">
        <v>565.13</v>
      </c>
      <c r="W199" s="28">
        <v>0.65</v>
      </c>
      <c r="X199" s="28">
        <v>2.39</v>
      </c>
      <c r="Y199" s="28">
        <v>1.29</v>
      </c>
      <c r="Z199" s="5">
        <v>0</v>
      </c>
      <c r="AA199" s="5">
        <v>0</v>
      </c>
      <c r="AB199" s="5">
        <v>0</v>
      </c>
      <c r="AC199" s="5">
        <v>3086.27</v>
      </c>
      <c r="AD199" s="5">
        <v>1569.79</v>
      </c>
      <c r="AE199" s="5">
        <v>976.21</v>
      </c>
      <c r="AF199" s="5">
        <v>1305.48</v>
      </c>
      <c r="AG199" s="5">
        <v>510.19</v>
      </c>
      <c r="AH199" s="5">
        <v>2114.14</v>
      </c>
      <c r="AI199" s="5">
        <v>1662.94</v>
      </c>
      <c r="AJ199" s="5">
        <v>3239.21</v>
      </c>
      <c r="AK199" s="5">
        <v>3377.15</v>
      </c>
      <c r="AL199" s="5">
        <v>1007.31</v>
      </c>
      <c r="AM199" s="5">
        <v>1742.43</v>
      </c>
      <c r="AN199" s="5">
        <v>8536.75</v>
      </c>
      <c r="AO199" s="5">
        <v>244.87</v>
      </c>
      <c r="AP199" s="5">
        <v>2453.86</v>
      </c>
      <c r="AQ199" s="5">
        <v>1945.06</v>
      </c>
      <c r="AR199" s="5">
        <v>1397.7</v>
      </c>
      <c r="AS199" s="5">
        <v>628.25</v>
      </c>
      <c r="AT199" s="5">
        <v>1.41</v>
      </c>
      <c r="AU199" s="5">
        <v>1.64</v>
      </c>
      <c r="AV199" s="5">
        <v>1.26</v>
      </c>
      <c r="AW199" s="5">
        <v>3.1</v>
      </c>
      <c r="AX199" s="5">
        <v>0.59</v>
      </c>
      <c r="AY199" s="5">
        <v>2.48</v>
      </c>
      <c r="AZ199" s="5">
        <v>0.22</v>
      </c>
      <c r="BA199" s="5">
        <v>8.94</v>
      </c>
      <c r="BB199" s="5">
        <v>0.1</v>
      </c>
      <c r="BC199" s="5">
        <v>2.63</v>
      </c>
      <c r="BD199" s="5">
        <v>0.83</v>
      </c>
      <c r="BE199" s="5">
        <v>0.62</v>
      </c>
      <c r="BF199" s="5">
        <v>0</v>
      </c>
      <c r="BG199" s="5">
        <v>0.28999999999999998</v>
      </c>
      <c r="BH199" s="5">
        <v>0.85</v>
      </c>
      <c r="BI199" s="5">
        <v>36.74</v>
      </c>
      <c r="BJ199" s="5">
        <v>0</v>
      </c>
      <c r="BK199" s="5">
        <v>0</v>
      </c>
      <c r="BL199" s="5">
        <v>13.2</v>
      </c>
      <c r="BM199" s="5">
        <v>0.28999999999999998</v>
      </c>
      <c r="BN199" s="5">
        <v>0.09</v>
      </c>
      <c r="BO199" s="5">
        <v>0</v>
      </c>
      <c r="BP199" s="5">
        <v>0</v>
      </c>
      <c r="BQ199" s="5">
        <v>0</v>
      </c>
      <c r="BR199" s="5">
        <v>595.20000000000005</v>
      </c>
      <c r="BS199" s="5" t="e">
        <f>$I$199/#REF!*100</f>
        <v>#REF!</v>
      </c>
      <c r="BT199" s="5">
        <v>245.17</v>
      </c>
      <c r="BV199" s="5">
        <v>0</v>
      </c>
      <c r="BW199" s="5">
        <v>0</v>
      </c>
      <c r="BX199" s="5">
        <v>0</v>
      </c>
      <c r="BY199" s="5">
        <v>0</v>
      </c>
      <c r="BZ199" s="5">
        <v>0</v>
      </c>
      <c r="CA199" s="5">
        <v>0</v>
      </c>
      <c r="CB199" s="5">
        <v>0</v>
      </c>
      <c r="CC199" s="5">
        <v>0</v>
      </c>
      <c r="CD199" s="5">
        <v>0</v>
      </c>
      <c r="CE199" s="5">
        <v>25</v>
      </c>
      <c r="CF199" s="5">
        <v>1.3</v>
      </c>
    </row>
    <row r="200" spans="1:84" s="2" customFormat="1" x14ac:dyDescent="0.25">
      <c r="A200" s="4"/>
      <c r="B200" s="57" t="s">
        <v>79</v>
      </c>
      <c r="C200" s="18"/>
      <c r="D200" s="19"/>
      <c r="E200" s="19"/>
      <c r="F200" s="19"/>
      <c r="G200" s="19"/>
      <c r="H200" s="19"/>
      <c r="I200" s="19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</row>
    <row r="201" spans="1:84" s="4" customFormat="1" ht="15" x14ac:dyDescent="0.25">
      <c r="A201" s="4" t="str">
        <f>"-"</f>
        <v>-</v>
      </c>
      <c r="B201" s="20" t="s">
        <v>80</v>
      </c>
      <c r="C201" s="18" t="str">
        <f>"200"</f>
        <v>200</v>
      </c>
      <c r="D201" s="19">
        <v>1</v>
      </c>
      <c r="E201" s="19">
        <v>0</v>
      </c>
      <c r="F201" s="19">
        <v>0.2</v>
      </c>
      <c r="G201" s="19">
        <v>0</v>
      </c>
      <c r="H201" s="19">
        <v>20.2</v>
      </c>
      <c r="I201" s="19">
        <v>86.48</v>
      </c>
      <c r="J201" s="27">
        <v>0</v>
      </c>
      <c r="K201" s="27">
        <v>0</v>
      </c>
      <c r="L201" s="27">
        <v>0</v>
      </c>
      <c r="M201" s="27">
        <v>0</v>
      </c>
      <c r="N201" s="27">
        <v>19.8</v>
      </c>
      <c r="O201" s="27">
        <v>0.4</v>
      </c>
      <c r="P201" s="27">
        <v>0.4</v>
      </c>
      <c r="Q201" s="27">
        <v>0</v>
      </c>
      <c r="R201" s="27">
        <v>0</v>
      </c>
      <c r="S201" s="27">
        <v>1</v>
      </c>
      <c r="T201" s="27">
        <v>0.6</v>
      </c>
      <c r="U201" s="27">
        <v>52</v>
      </c>
      <c r="V201" s="27">
        <v>240</v>
      </c>
      <c r="W201" s="27">
        <v>0.02</v>
      </c>
      <c r="X201" s="27">
        <v>0.2</v>
      </c>
      <c r="Y201" s="27">
        <v>4</v>
      </c>
      <c r="Z201" s="34">
        <v>0.4</v>
      </c>
      <c r="AA201" s="4">
        <v>0</v>
      </c>
      <c r="AB201" s="4">
        <v>0</v>
      </c>
      <c r="AC201" s="4">
        <v>28</v>
      </c>
      <c r="AD201" s="4">
        <v>28</v>
      </c>
      <c r="AE201" s="4">
        <v>4</v>
      </c>
      <c r="AF201" s="4">
        <v>16</v>
      </c>
      <c r="AG201" s="4">
        <v>4</v>
      </c>
      <c r="AH201" s="4">
        <v>14</v>
      </c>
      <c r="AI201" s="4">
        <v>26</v>
      </c>
      <c r="AJ201" s="4">
        <v>16</v>
      </c>
      <c r="AK201" s="4">
        <v>116</v>
      </c>
      <c r="AL201" s="4">
        <v>10</v>
      </c>
      <c r="AM201" s="4">
        <v>22</v>
      </c>
      <c r="AN201" s="4">
        <v>64</v>
      </c>
      <c r="AO201" s="4">
        <v>340</v>
      </c>
      <c r="AP201" s="4">
        <v>20</v>
      </c>
      <c r="AQ201" s="4">
        <v>24</v>
      </c>
      <c r="AR201" s="4">
        <v>10</v>
      </c>
      <c r="AS201" s="4">
        <v>8</v>
      </c>
      <c r="AT201" s="4">
        <v>2.06</v>
      </c>
      <c r="AU201" s="4">
        <v>1.22</v>
      </c>
      <c r="AV201" s="4">
        <v>0.62</v>
      </c>
      <c r="AW201" s="4">
        <v>1.22</v>
      </c>
      <c r="AX201" s="4">
        <v>1.32</v>
      </c>
      <c r="AY201" s="4">
        <v>9.2200000000000006</v>
      </c>
      <c r="AZ201" s="4">
        <v>0.7</v>
      </c>
      <c r="BA201" s="4">
        <v>11.44</v>
      </c>
      <c r="BB201" s="4">
        <v>0.36</v>
      </c>
      <c r="BC201" s="4">
        <v>6.3</v>
      </c>
      <c r="BD201" s="4">
        <v>0.6</v>
      </c>
      <c r="BE201" s="4">
        <v>0</v>
      </c>
      <c r="BF201" s="4">
        <v>0</v>
      </c>
      <c r="BG201" s="4">
        <v>0</v>
      </c>
      <c r="BH201" s="4">
        <v>1.64</v>
      </c>
      <c r="BI201" s="4">
        <v>14.04</v>
      </c>
      <c r="BJ201" s="4">
        <v>0.14000000000000001</v>
      </c>
      <c r="BK201" s="4">
        <v>0</v>
      </c>
      <c r="BL201" s="4">
        <v>1.26</v>
      </c>
      <c r="BM201" s="4">
        <v>0.54</v>
      </c>
      <c r="BN201" s="4">
        <v>1.02</v>
      </c>
      <c r="BO201" s="4">
        <v>0</v>
      </c>
      <c r="BP201" s="4">
        <v>0</v>
      </c>
      <c r="BQ201" s="4">
        <v>0</v>
      </c>
      <c r="BR201" s="4">
        <v>176.2</v>
      </c>
      <c r="BT201" s="4">
        <v>0</v>
      </c>
      <c r="BV201" s="4">
        <v>0</v>
      </c>
      <c r="BW201" s="4">
        <v>0</v>
      </c>
      <c r="BX201" s="4">
        <v>0</v>
      </c>
      <c r="BY201" s="4">
        <v>0</v>
      </c>
      <c r="BZ201" s="4">
        <v>0</v>
      </c>
      <c r="CA201" s="4">
        <v>0</v>
      </c>
      <c r="CB201" s="4">
        <v>0</v>
      </c>
      <c r="CC201" s="4">
        <v>0</v>
      </c>
      <c r="CD201" s="4">
        <v>0</v>
      </c>
      <c r="CE201" s="4">
        <v>0</v>
      </c>
      <c r="CF201" s="4">
        <v>0</v>
      </c>
    </row>
    <row r="202" spans="1:84" s="5" customFormat="1" ht="14.25" x14ac:dyDescent="0.2">
      <c r="A202" s="6"/>
      <c r="B202" s="21" t="s">
        <v>81</v>
      </c>
      <c r="C202" s="22" t="str">
        <f>C201</f>
        <v>200</v>
      </c>
      <c r="D202" s="23">
        <v>1</v>
      </c>
      <c r="E202" s="23">
        <v>0</v>
      </c>
      <c r="F202" s="23">
        <v>0.2</v>
      </c>
      <c r="G202" s="23">
        <v>0</v>
      </c>
      <c r="H202" s="23">
        <v>20.2</v>
      </c>
      <c r="I202" s="23">
        <v>86.48</v>
      </c>
      <c r="J202" s="28">
        <v>0</v>
      </c>
      <c r="K202" s="28">
        <v>0</v>
      </c>
      <c r="L202" s="28">
        <v>0</v>
      </c>
      <c r="M202" s="28">
        <v>0</v>
      </c>
      <c r="N202" s="28">
        <v>19.8</v>
      </c>
      <c r="O202" s="28">
        <v>0.4</v>
      </c>
      <c r="P202" s="28">
        <v>0.4</v>
      </c>
      <c r="Q202" s="28">
        <v>0</v>
      </c>
      <c r="R202" s="28">
        <v>0</v>
      </c>
      <c r="S202" s="28">
        <v>1</v>
      </c>
      <c r="T202" s="28">
        <v>0.6</v>
      </c>
      <c r="U202" s="28">
        <v>52</v>
      </c>
      <c r="V202" s="28">
        <v>240</v>
      </c>
      <c r="W202" s="28">
        <v>0.02</v>
      </c>
      <c r="X202" s="28">
        <v>0.2</v>
      </c>
      <c r="Y202" s="28">
        <v>4</v>
      </c>
      <c r="Z202" s="5">
        <v>0.4</v>
      </c>
      <c r="AA202" s="5">
        <v>0</v>
      </c>
      <c r="AB202" s="5">
        <v>0</v>
      </c>
      <c r="AC202" s="5">
        <v>28</v>
      </c>
      <c r="AD202" s="5">
        <v>28</v>
      </c>
      <c r="AE202" s="5">
        <v>4</v>
      </c>
      <c r="AF202" s="5">
        <v>16</v>
      </c>
      <c r="AG202" s="5">
        <v>4</v>
      </c>
      <c r="AH202" s="5">
        <v>14</v>
      </c>
      <c r="AI202" s="5">
        <v>26</v>
      </c>
      <c r="AJ202" s="5">
        <v>16</v>
      </c>
      <c r="AK202" s="5">
        <v>116</v>
      </c>
      <c r="AL202" s="5">
        <v>10</v>
      </c>
      <c r="AM202" s="5">
        <v>22</v>
      </c>
      <c r="AN202" s="5">
        <v>64</v>
      </c>
      <c r="AO202" s="5">
        <v>340</v>
      </c>
      <c r="AP202" s="5">
        <v>20</v>
      </c>
      <c r="AQ202" s="5">
        <v>24</v>
      </c>
      <c r="AR202" s="5">
        <v>10</v>
      </c>
      <c r="AS202" s="5">
        <v>8</v>
      </c>
      <c r="AT202" s="5">
        <v>2.06</v>
      </c>
      <c r="AU202" s="5">
        <v>1.22</v>
      </c>
      <c r="AV202" s="5">
        <v>0.62</v>
      </c>
      <c r="AW202" s="5">
        <v>1.22</v>
      </c>
      <c r="AX202" s="5">
        <v>1.32</v>
      </c>
      <c r="AY202" s="5">
        <v>9.2200000000000006</v>
      </c>
      <c r="AZ202" s="5">
        <v>0.7</v>
      </c>
      <c r="BA202" s="5">
        <v>11.44</v>
      </c>
      <c r="BB202" s="5">
        <v>0.36</v>
      </c>
      <c r="BC202" s="5">
        <v>6.3</v>
      </c>
      <c r="BD202" s="5">
        <v>0.6</v>
      </c>
      <c r="BE202" s="5">
        <v>0</v>
      </c>
      <c r="BF202" s="5">
        <v>0</v>
      </c>
      <c r="BG202" s="5">
        <v>0</v>
      </c>
      <c r="BH202" s="5">
        <v>1.64</v>
      </c>
      <c r="BI202" s="5">
        <v>14.04</v>
      </c>
      <c r="BJ202" s="5">
        <v>0.14000000000000001</v>
      </c>
      <c r="BK202" s="5">
        <v>0</v>
      </c>
      <c r="BL202" s="5">
        <v>1.26</v>
      </c>
      <c r="BM202" s="5">
        <v>0.54</v>
      </c>
      <c r="BN202" s="5">
        <v>1.02</v>
      </c>
      <c r="BO202" s="5">
        <v>0</v>
      </c>
      <c r="BP202" s="5">
        <v>0</v>
      </c>
      <c r="BQ202" s="5">
        <v>0</v>
      </c>
      <c r="BR202" s="5">
        <v>176.2</v>
      </c>
      <c r="BS202" s="5" t="e">
        <f>$I$202/#REF!*100</f>
        <v>#REF!</v>
      </c>
      <c r="BT202" s="5">
        <v>0</v>
      </c>
      <c r="BV202" s="5">
        <v>0</v>
      </c>
      <c r="BW202" s="5">
        <v>0</v>
      </c>
      <c r="BX202" s="5">
        <v>0</v>
      </c>
      <c r="BY202" s="5">
        <v>0</v>
      </c>
      <c r="BZ202" s="5">
        <v>0</v>
      </c>
      <c r="CA202" s="5">
        <v>0</v>
      </c>
      <c r="CB202" s="5">
        <v>0</v>
      </c>
      <c r="CC202" s="5">
        <v>0</v>
      </c>
      <c r="CD202" s="5">
        <v>0</v>
      </c>
      <c r="CE202" s="5">
        <v>0</v>
      </c>
      <c r="CF202" s="5">
        <v>0</v>
      </c>
    </row>
    <row r="203" spans="1:84" s="2" customFormat="1" x14ac:dyDescent="0.25">
      <c r="A203" s="4"/>
      <c r="B203" s="57" t="s">
        <v>82</v>
      </c>
      <c r="C203" s="18"/>
      <c r="D203" s="19"/>
      <c r="E203" s="19"/>
      <c r="F203" s="19"/>
      <c r="G203" s="19"/>
      <c r="H203" s="19"/>
      <c r="I203" s="19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</row>
    <row r="204" spans="1:84" s="3" customFormat="1" ht="15" x14ac:dyDescent="0.25">
      <c r="A204" s="4" t="str">
        <f>"47/1"</f>
        <v>47/1</v>
      </c>
      <c r="B204" s="20" t="s">
        <v>153</v>
      </c>
      <c r="C204" s="18" t="str">
        <f>"100"</f>
        <v>100</v>
      </c>
      <c r="D204" s="19">
        <v>0.99</v>
      </c>
      <c r="E204" s="19">
        <v>0</v>
      </c>
      <c r="F204" s="19">
        <v>6.96</v>
      </c>
      <c r="G204" s="19">
        <v>6.96</v>
      </c>
      <c r="H204" s="19">
        <v>4.3099999999999996</v>
      </c>
      <c r="I204" s="19">
        <v>86.491620546012697</v>
      </c>
      <c r="J204" s="27">
        <v>0.89</v>
      </c>
      <c r="K204" s="27">
        <v>4.55</v>
      </c>
      <c r="L204" s="27">
        <v>0.89</v>
      </c>
      <c r="M204" s="27">
        <v>0</v>
      </c>
      <c r="N204" s="27">
        <v>2.13</v>
      </c>
      <c r="O204" s="27">
        <v>2.17</v>
      </c>
      <c r="P204" s="27">
        <v>1.2</v>
      </c>
      <c r="Q204" s="27">
        <v>0</v>
      </c>
      <c r="R204" s="27">
        <v>0</v>
      </c>
      <c r="S204" s="27">
        <v>0.17</v>
      </c>
      <c r="T204" s="27">
        <v>0.9</v>
      </c>
      <c r="U204" s="27">
        <v>0</v>
      </c>
      <c r="V204" s="27">
        <v>152.43</v>
      </c>
      <c r="W204" s="27">
        <v>0.02</v>
      </c>
      <c r="X204" s="27">
        <v>0.34</v>
      </c>
      <c r="Y204" s="27">
        <v>6.68</v>
      </c>
      <c r="Z204" s="33">
        <v>0</v>
      </c>
      <c r="AA204" s="3">
        <v>0</v>
      </c>
      <c r="AB204" s="3">
        <v>0</v>
      </c>
      <c r="AC204" s="3">
        <v>38.86</v>
      </c>
      <c r="AD204" s="3">
        <v>42.07</v>
      </c>
      <c r="AE204" s="3">
        <v>8.31</v>
      </c>
      <c r="AF204" s="3">
        <v>27.84</v>
      </c>
      <c r="AG204" s="3">
        <v>8.0500000000000007</v>
      </c>
      <c r="AH204" s="3">
        <v>26.85</v>
      </c>
      <c r="AI204" s="3">
        <v>31.96</v>
      </c>
      <c r="AJ204" s="3">
        <v>63.97</v>
      </c>
      <c r="AK204" s="3">
        <v>101.94</v>
      </c>
      <c r="AL204" s="3">
        <v>11.51</v>
      </c>
      <c r="AM204" s="3">
        <v>27.13</v>
      </c>
      <c r="AN204" s="3">
        <v>125.46</v>
      </c>
      <c r="AO204" s="3">
        <v>0</v>
      </c>
      <c r="AP204" s="3">
        <v>27.4</v>
      </c>
      <c r="AQ204" s="3">
        <v>29.53</v>
      </c>
      <c r="AR204" s="3">
        <v>22.36</v>
      </c>
      <c r="AS204" s="3">
        <v>8.1199999999999992</v>
      </c>
      <c r="AT204" s="3">
        <v>0</v>
      </c>
      <c r="AU204" s="3">
        <v>0</v>
      </c>
      <c r="AV204" s="3">
        <v>0</v>
      </c>
      <c r="AW204" s="3">
        <v>0</v>
      </c>
      <c r="AX204" s="3">
        <v>0</v>
      </c>
      <c r="AY204" s="3">
        <v>0</v>
      </c>
      <c r="AZ204" s="3">
        <v>0</v>
      </c>
      <c r="BA204" s="3">
        <v>0.43</v>
      </c>
      <c r="BB204" s="3">
        <v>0</v>
      </c>
      <c r="BC204" s="3">
        <v>0.28000000000000003</v>
      </c>
      <c r="BD204" s="3">
        <v>0.02</v>
      </c>
      <c r="BE204" s="3">
        <v>0.05</v>
      </c>
      <c r="BF204" s="3">
        <v>0</v>
      </c>
      <c r="BG204" s="3">
        <v>0</v>
      </c>
      <c r="BH204" s="3">
        <v>0</v>
      </c>
      <c r="BI204" s="3">
        <v>1.65</v>
      </c>
      <c r="BJ204" s="3">
        <v>0</v>
      </c>
      <c r="BK204" s="3">
        <v>0</v>
      </c>
      <c r="BL204" s="3">
        <v>4.0599999999999996</v>
      </c>
      <c r="BM204" s="3">
        <v>0</v>
      </c>
      <c r="BN204" s="3">
        <v>0</v>
      </c>
      <c r="BO204" s="3">
        <v>0</v>
      </c>
      <c r="BP204" s="3">
        <v>0</v>
      </c>
      <c r="BQ204" s="3">
        <v>0</v>
      </c>
      <c r="BR204" s="3">
        <v>52.07</v>
      </c>
      <c r="BT204" s="3">
        <v>122.05</v>
      </c>
      <c r="BV204" s="3">
        <v>0</v>
      </c>
      <c r="BW204" s="3">
        <v>0</v>
      </c>
      <c r="BX204" s="3">
        <v>0</v>
      </c>
      <c r="BY204" s="3">
        <v>0</v>
      </c>
      <c r="BZ204" s="3">
        <v>0</v>
      </c>
      <c r="CA204" s="3">
        <v>0</v>
      </c>
      <c r="CB204" s="3">
        <v>0</v>
      </c>
      <c r="CC204" s="3">
        <v>0</v>
      </c>
      <c r="CD204" s="3">
        <v>0</v>
      </c>
      <c r="CE204" s="3">
        <v>0</v>
      </c>
      <c r="CF204" s="3">
        <v>0</v>
      </c>
    </row>
    <row r="205" spans="1:84" s="3" customFormat="1" ht="15" x14ac:dyDescent="0.25">
      <c r="A205" s="4" t="str">
        <f>"20/2"</f>
        <v>20/2</v>
      </c>
      <c r="B205" s="20" t="s">
        <v>154</v>
      </c>
      <c r="C205" s="18" t="str">
        <f>"300"</f>
        <v>300</v>
      </c>
      <c r="D205" s="19">
        <v>13.77</v>
      </c>
      <c r="E205" s="19">
        <v>11.07</v>
      </c>
      <c r="F205" s="19">
        <v>9.41</v>
      </c>
      <c r="G205" s="19">
        <v>5.9</v>
      </c>
      <c r="H205" s="19">
        <v>24.32</v>
      </c>
      <c r="I205" s="19">
        <v>244.2218</v>
      </c>
      <c r="J205" s="27">
        <v>1.54</v>
      </c>
      <c r="K205" s="27">
        <v>3.9</v>
      </c>
      <c r="L205" s="27">
        <v>0</v>
      </c>
      <c r="M205" s="27">
        <v>0</v>
      </c>
      <c r="N205" s="27">
        <v>3.36</v>
      </c>
      <c r="O205" s="27">
        <v>20.95</v>
      </c>
      <c r="P205" s="27">
        <v>2.4500000000000002</v>
      </c>
      <c r="Q205" s="27">
        <v>0</v>
      </c>
      <c r="R205" s="27">
        <v>0</v>
      </c>
      <c r="S205" s="27">
        <v>0.3</v>
      </c>
      <c r="T205" s="27">
        <v>3.81</v>
      </c>
      <c r="U205" s="27">
        <v>252.85</v>
      </c>
      <c r="V205" s="27">
        <v>465.87</v>
      </c>
      <c r="W205" s="27">
        <v>0.12</v>
      </c>
      <c r="X205" s="27">
        <v>3.13</v>
      </c>
      <c r="Y205" s="27">
        <v>2.63</v>
      </c>
      <c r="Z205" s="33">
        <v>0</v>
      </c>
      <c r="AA205" s="3">
        <v>0</v>
      </c>
      <c r="AB205" s="3">
        <v>0</v>
      </c>
      <c r="AC205" s="3">
        <v>81.27</v>
      </c>
      <c r="AD205" s="3">
        <v>78.459999999999994</v>
      </c>
      <c r="AE205" s="3">
        <v>17.559999999999999</v>
      </c>
      <c r="AF205" s="3">
        <v>55.41</v>
      </c>
      <c r="AG205" s="3">
        <v>26.09</v>
      </c>
      <c r="AH205" s="3">
        <v>61.05</v>
      </c>
      <c r="AI205" s="3">
        <v>82.04</v>
      </c>
      <c r="AJ205" s="3">
        <v>195.71</v>
      </c>
      <c r="AK205" s="3">
        <v>110.41</v>
      </c>
      <c r="AL205" s="3">
        <v>22.84</v>
      </c>
      <c r="AM205" s="3">
        <v>59.09</v>
      </c>
      <c r="AN205" s="3">
        <v>306.63</v>
      </c>
      <c r="AO205" s="3">
        <v>2.2999999999999998</v>
      </c>
      <c r="AP205" s="3">
        <v>47.66</v>
      </c>
      <c r="AQ205" s="3">
        <v>44.77</v>
      </c>
      <c r="AR205" s="3">
        <v>44.85</v>
      </c>
      <c r="AS205" s="3">
        <v>20.32</v>
      </c>
      <c r="AT205" s="3">
        <v>0.01</v>
      </c>
      <c r="AU205" s="3">
        <v>0.01</v>
      </c>
      <c r="AV205" s="3">
        <v>0</v>
      </c>
      <c r="AW205" s="3">
        <v>0.01</v>
      </c>
      <c r="AX205" s="3">
        <v>0.01</v>
      </c>
      <c r="AY205" s="3">
        <v>0.06</v>
      </c>
      <c r="AZ205" s="3">
        <v>0</v>
      </c>
      <c r="BA205" s="3">
        <v>0.5</v>
      </c>
      <c r="BB205" s="3">
        <v>0</v>
      </c>
      <c r="BC205" s="3">
        <v>0.28000000000000003</v>
      </c>
      <c r="BD205" s="3">
        <v>0.02</v>
      </c>
      <c r="BE205" s="3">
        <v>0.04</v>
      </c>
      <c r="BF205" s="3">
        <v>0</v>
      </c>
      <c r="BG205" s="3">
        <v>0.01</v>
      </c>
      <c r="BH205" s="3">
        <v>0.02</v>
      </c>
      <c r="BI205" s="3">
        <v>1.56</v>
      </c>
      <c r="BJ205" s="3">
        <v>0</v>
      </c>
      <c r="BK205" s="3">
        <v>0</v>
      </c>
      <c r="BL205" s="3">
        <v>3.3</v>
      </c>
      <c r="BM205" s="3">
        <v>0</v>
      </c>
      <c r="BN205" s="3">
        <v>0.01</v>
      </c>
      <c r="BO205" s="3">
        <v>0</v>
      </c>
      <c r="BP205" s="3">
        <v>0</v>
      </c>
      <c r="BQ205" s="3">
        <v>0</v>
      </c>
      <c r="BR205" s="3">
        <v>368.85</v>
      </c>
      <c r="BT205" s="3">
        <v>255.7</v>
      </c>
      <c r="BV205" s="3">
        <v>0</v>
      </c>
      <c r="BW205" s="3">
        <v>0</v>
      </c>
      <c r="BX205" s="3">
        <v>0</v>
      </c>
      <c r="BY205" s="3">
        <v>0</v>
      </c>
      <c r="BZ205" s="3">
        <v>0</v>
      </c>
      <c r="CA205" s="3">
        <v>0</v>
      </c>
      <c r="CB205" s="3">
        <v>0</v>
      </c>
      <c r="CC205" s="3">
        <v>0</v>
      </c>
      <c r="CD205" s="3">
        <v>0</v>
      </c>
      <c r="CE205" s="3">
        <v>0</v>
      </c>
      <c r="CF205" s="3">
        <v>1.5</v>
      </c>
    </row>
    <row r="206" spans="1:84" s="3" customFormat="1" ht="15" x14ac:dyDescent="0.25">
      <c r="A206" s="4" t="str">
        <f>"10/8"</f>
        <v>10/8</v>
      </c>
      <c r="B206" s="20" t="s">
        <v>155</v>
      </c>
      <c r="C206" s="18">
        <v>130</v>
      </c>
      <c r="D206" s="19">
        <v>16.260000000000002</v>
      </c>
      <c r="E206" s="19">
        <v>15.78</v>
      </c>
      <c r="F206" s="19">
        <v>9.6</v>
      </c>
      <c r="G206" s="19">
        <v>3.87</v>
      </c>
      <c r="H206" s="19">
        <v>6.35</v>
      </c>
      <c r="I206" s="19">
        <v>177.22053199999999</v>
      </c>
      <c r="J206" s="27">
        <v>3.73</v>
      </c>
      <c r="K206" s="27">
        <v>2.64</v>
      </c>
      <c r="L206" s="27">
        <v>0</v>
      </c>
      <c r="M206" s="27">
        <v>0</v>
      </c>
      <c r="N206" s="27">
        <v>2.64</v>
      </c>
      <c r="O206" s="27">
        <v>3.71</v>
      </c>
      <c r="P206" s="27">
        <v>0.19</v>
      </c>
      <c r="Q206" s="27">
        <v>0</v>
      </c>
      <c r="R206" s="27">
        <v>0</v>
      </c>
      <c r="S206" s="27">
        <v>0.06</v>
      </c>
      <c r="T206" s="27">
        <v>2.14</v>
      </c>
      <c r="U206" s="27">
        <v>294.83</v>
      </c>
      <c r="V206" s="27">
        <v>298.31</v>
      </c>
      <c r="W206" s="27">
        <v>1.51</v>
      </c>
      <c r="X206" s="27">
        <v>6.44</v>
      </c>
      <c r="Y206" s="27">
        <v>8.31</v>
      </c>
      <c r="Z206" s="33">
        <v>0</v>
      </c>
      <c r="AA206" s="3">
        <v>0</v>
      </c>
      <c r="AB206" s="3">
        <v>0</v>
      </c>
      <c r="AC206" s="3">
        <v>44.61</v>
      </c>
      <c r="AD206" s="3">
        <v>14.26</v>
      </c>
      <c r="AE206" s="3">
        <v>8.51</v>
      </c>
      <c r="AF206" s="3">
        <v>17.54</v>
      </c>
      <c r="AG206" s="3">
        <v>6.13</v>
      </c>
      <c r="AH206" s="3">
        <v>27.57</v>
      </c>
      <c r="AI206" s="3">
        <v>18.38</v>
      </c>
      <c r="AJ206" s="3">
        <v>21.93</v>
      </c>
      <c r="AK206" s="3">
        <v>19.489999999999998</v>
      </c>
      <c r="AL206" s="3">
        <v>11.36</v>
      </c>
      <c r="AM206" s="3">
        <v>19.23</v>
      </c>
      <c r="AN206" s="3">
        <v>167.71</v>
      </c>
      <c r="AO206" s="3">
        <v>0.76</v>
      </c>
      <c r="AP206" s="3">
        <v>52.87</v>
      </c>
      <c r="AQ206" s="3">
        <v>27.81</v>
      </c>
      <c r="AR206" s="3">
        <v>14.17</v>
      </c>
      <c r="AS206" s="3">
        <v>10.91</v>
      </c>
      <c r="AT206" s="3">
        <v>0.05</v>
      </c>
      <c r="AU206" s="3">
        <v>0.02</v>
      </c>
      <c r="AV206" s="3">
        <v>0.01</v>
      </c>
      <c r="AW206" s="3">
        <v>0.03</v>
      </c>
      <c r="AX206" s="3">
        <v>0.03</v>
      </c>
      <c r="AY206" s="3">
        <v>0.15</v>
      </c>
      <c r="AZ206" s="3">
        <v>0</v>
      </c>
      <c r="BA206" s="3">
        <v>0.64</v>
      </c>
      <c r="BB206" s="3">
        <v>0</v>
      </c>
      <c r="BC206" s="3">
        <v>0.28000000000000003</v>
      </c>
      <c r="BD206" s="3">
        <v>0.01</v>
      </c>
      <c r="BE206" s="3">
        <v>0.03</v>
      </c>
      <c r="BF206" s="3">
        <v>0</v>
      </c>
      <c r="BG206" s="3">
        <v>0.03</v>
      </c>
      <c r="BH206" s="3">
        <v>0.04</v>
      </c>
      <c r="BI206" s="3">
        <v>1.24</v>
      </c>
      <c r="BJ206" s="3">
        <v>0</v>
      </c>
      <c r="BK206" s="3">
        <v>0</v>
      </c>
      <c r="BL206" s="3">
        <v>2.29</v>
      </c>
      <c r="BM206" s="3">
        <v>0</v>
      </c>
      <c r="BN206" s="3">
        <v>0</v>
      </c>
      <c r="BO206" s="3">
        <v>0</v>
      </c>
      <c r="BP206" s="3">
        <v>0</v>
      </c>
      <c r="BQ206" s="3">
        <v>0</v>
      </c>
      <c r="BR206" s="3">
        <v>113.9</v>
      </c>
      <c r="BT206" s="3">
        <v>5914.24</v>
      </c>
      <c r="BV206" s="3">
        <v>0</v>
      </c>
      <c r="BW206" s="3">
        <v>0</v>
      </c>
      <c r="BX206" s="3">
        <v>0</v>
      </c>
      <c r="BY206" s="3">
        <v>0</v>
      </c>
      <c r="BZ206" s="3">
        <v>0</v>
      </c>
      <c r="CA206" s="3">
        <v>0</v>
      </c>
      <c r="CB206" s="3">
        <v>0</v>
      </c>
      <c r="CC206" s="3">
        <v>0</v>
      </c>
      <c r="CD206" s="3">
        <v>0</v>
      </c>
      <c r="CE206" s="3">
        <v>0</v>
      </c>
      <c r="CF206" s="3">
        <v>0.5</v>
      </c>
    </row>
    <row r="207" spans="1:84" s="3" customFormat="1" ht="15" x14ac:dyDescent="0.25">
      <c r="A207" s="4" t="str">
        <f>"57/3"</f>
        <v>57/3</v>
      </c>
      <c r="B207" s="20" t="s">
        <v>112</v>
      </c>
      <c r="C207" s="18" t="str">
        <f>"200"</f>
        <v>200</v>
      </c>
      <c r="D207" s="19">
        <v>7.03</v>
      </c>
      <c r="E207" s="19">
        <v>0</v>
      </c>
      <c r="F207" s="19">
        <v>0.78</v>
      </c>
      <c r="G207" s="19">
        <v>0.88</v>
      </c>
      <c r="H207" s="19">
        <v>43.13</v>
      </c>
      <c r="I207" s="19">
        <v>216.168396</v>
      </c>
      <c r="J207" s="27">
        <v>0.14000000000000001</v>
      </c>
      <c r="K207" s="27">
        <v>0</v>
      </c>
      <c r="L207" s="27">
        <v>0</v>
      </c>
      <c r="M207" s="27">
        <v>0</v>
      </c>
      <c r="N207" s="27">
        <v>1.24</v>
      </c>
      <c r="O207" s="27">
        <v>41.89</v>
      </c>
      <c r="P207" s="27">
        <v>2.29</v>
      </c>
      <c r="Q207" s="27">
        <v>0</v>
      </c>
      <c r="R207" s="27">
        <v>0</v>
      </c>
      <c r="S207" s="27">
        <v>0</v>
      </c>
      <c r="T207" s="27">
        <v>1.67</v>
      </c>
      <c r="U207" s="27">
        <v>518.16999999999996</v>
      </c>
      <c r="V207" s="27">
        <v>73.709999999999994</v>
      </c>
      <c r="W207" s="27">
        <v>0.02</v>
      </c>
      <c r="X207" s="27">
        <v>0.65</v>
      </c>
      <c r="Y207" s="27">
        <v>0</v>
      </c>
      <c r="Z207" s="33">
        <v>0</v>
      </c>
      <c r="AA207" s="3">
        <v>0</v>
      </c>
      <c r="AB207" s="3">
        <v>0</v>
      </c>
      <c r="AC207" s="3">
        <v>521.12</v>
      </c>
      <c r="AD207" s="3">
        <v>161.88999999999999</v>
      </c>
      <c r="AE207" s="3">
        <v>99.1</v>
      </c>
      <c r="AF207" s="3">
        <v>200.81</v>
      </c>
      <c r="AG207" s="3">
        <v>64.58</v>
      </c>
      <c r="AH207" s="3">
        <v>323.52</v>
      </c>
      <c r="AI207" s="3">
        <v>213.66</v>
      </c>
      <c r="AJ207" s="3">
        <v>258.33999999999997</v>
      </c>
      <c r="AK207" s="3">
        <v>220.61</v>
      </c>
      <c r="AL207" s="3">
        <v>129.18</v>
      </c>
      <c r="AM207" s="3">
        <v>226.41</v>
      </c>
      <c r="AN207" s="3">
        <v>1990.87</v>
      </c>
      <c r="AO207" s="3">
        <v>2.13</v>
      </c>
      <c r="AP207" s="3">
        <v>627.17999999999995</v>
      </c>
      <c r="AQ207" s="3">
        <v>323.58999999999997</v>
      </c>
      <c r="AR207" s="3">
        <v>161.78</v>
      </c>
      <c r="AS207" s="3">
        <v>129.16999999999999</v>
      </c>
      <c r="AT207" s="3">
        <v>0.01</v>
      </c>
      <c r="AU207" s="3">
        <v>0.01</v>
      </c>
      <c r="AV207" s="3">
        <v>0</v>
      </c>
      <c r="AW207" s="3">
        <v>0.01</v>
      </c>
      <c r="AX207" s="3">
        <v>0.01</v>
      </c>
      <c r="AY207" s="3">
        <v>0.05</v>
      </c>
      <c r="AZ207" s="3">
        <v>0</v>
      </c>
      <c r="BA207" s="3">
        <v>0.17</v>
      </c>
      <c r="BB207" s="3">
        <v>0</v>
      </c>
      <c r="BC207" s="3">
        <v>0.04</v>
      </c>
      <c r="BD207" s="3">
        <v>0</v>
      </c>
      <c r="BE207" s="3">
        <v>0</v>
      </c>
      <c r="BF207" s="3">
        <v>0</v>
      </c>
      <c r="BG207" s="3">
        <v>0</v>
      </c>
      <c r="BH207" s="3">
        <v>0.02</v>
      </c>
      <c r="BI207" s="3">
        <v>0.09</v>
      </c>
      <c r="BJ207" s="3">
        <v>0</v>
      </c>
      <c r="BK207" s="3">
        <v>0</v>
      </c>
      <c r="BL207" s="3">
        <v>0.28999999999999998</v>
      </c>
      <c r="BM207" s="3">
        <v>0.01</v>
      </c>
      <c r="BN207" s="3">
        <v>0.01</v>
      </c>
      <c r="BO207" s="3">
        <v>0</v>
      </c>
      <c r="BP207" s="3">
        <v>0</v>
      </c>
      <c r="BQ207" s="3">
        <v>0</v>
      </c>
      <c r="BR207" s="3">
        <v>8.84</v>
      </c>
      <c r="BT207" s="3">
        <v>0</v>
      </c>
      <c r="BV207" s="3">
        <v>0</v>
      </c>
      <c r="BW207" s="3">
        <v>0</v>
      </c>
      <c r="BX207" s="3">
        <v>0</v>
      </c>
      <c r="BY207" s="3">
        <v>0</v>
      </c>
      <c r="BZ207" s="3">
        <v>0</v>
      </c>
      <c r="CA207" s="3">
        <v>0</v>
      </c>
      <c r="CB207" s="3">
        <v>0</v>
      </c>
      <c r="CC207" s="3">
        <v>0</v>
      </c>
      <c r="CD207" s="3">
        <v>0</v>
      </c>
      <c r="CE207" s="3">
        <v>0</v>
      </c>
      <c r="CF207" s="3">
        <v>1.33</v>
      </c>
    </row>
    <row r="208" spans="1:84" s="3" customFormat="1" ht="15" x14ac:dyDescent="0.25">
      <c r="A208" s="4" t="str">
        <f>"-"</f>
        <v>-</v>
      </c>
      <c r="B208" s="20" t="s">
        <v>87</v>
      </c>
      <c r="C208" s="18" t="str">
        <f>"120"</f>
        <v>120</v>
      </c>
      <c r="D208" s="19">
        <v>7.92</v>
      </c>
      <c r="E208" s="19">
        <v>0</v>
      </c>
      <c r="F208" s="19">
        <v>1.44</v>
      </c>
      <c r="G208" s="19">
        <v>1.44</v>
      </c>
      <c r="H208" s="19">
        <v>40.08</v>
      </c>
      <c r="I208" s="19">
        <v>232.05600000000001</v>
      </c>
      <c r="J208" s="27">
        <v>0.24</v>
      </c>
      <c r="K208" s="27">
        <v>0</v>
      </c>
      <c r="L208" s="27">
        <v>0</v>
      </c>
      <c r="M208" s="27">
        <v>0</v>
      </c>
      <c r="N208" s="27">
        <v>1.44</v>
      </c>
      <c r="O208" s="27">
        <v>38.64</v>
      </c>
      <c r="P208" s="27">
        <v>9.9600000000000009</v>
      </c>
      <c r="Q208" s="27">
        <v>0</v>
      </c>
      <c r="R208" s="27">
        <v>0</v>
      </c>
      <c r="S208" s="27">
        <v>1.2</v>
      </c>
      <c r="T208" s="27">
        <v>3</v>
      </c>
      <c r="U208" s="27">
        <v>732</v>
      </c>
      <c r="V208" s="27">
        <v>294</v>
      </c>
      <c r="W208" s="27">
        <v>0.1</v>
      </c>
      <c r="X208" s="27">
        <v>0.84</v>
      </c>
      <c r="Y208" s="27">
        <v>0</v>
      </c>
      <c r="Z208" s="33">
        <v>0</v>
      </c>
      <c r="AA208" s="3">
        <v>0</v>
      </c>
      <c r="AB208" s="3">
        <v>0</v>
      </c>
      <c r="AC208" s="3">
        <v>512.4</v>
      </c>
      <c r="AD208" s="3">
        <v>267.60000000000002</v>
      </c>
      <c r="AE208" s="3">
        <v>111.6</v>
      </c>
      <c r="AF208" s="3">
        <v>237.6</v>
      </c>
      <c r="AG208" s="3">
        <v>96</v>
      </c>
      <c r="AH208" s="3">
        <v>445.2</v>
      </c>
      <c r="AI208" s="3">
        <v>356.4</v>
      </c>
      <c r="AJ208" s="3">
        <v>349.2</v>
      </c>
      <c r="AK208" s="3">
        <v>556.79999999999995</v>
      </c>
      <c r="AL208" s="3">
        <v>148.80000000000001</v>
      </c>
      <c r="AM208" s="3">
        <v>372</v>
      </c>
      <c r="AN208" s="3">
        <v>1834.8</v>
      </c>
      <c r="AO208" s="3">
        <v>0</v>
      </c>
      <c r="AP208" s="3">
        <v>631.20000000000005</v>
      </c>
      <c r="AQ208" s="3">
        <v>349.2</v>
      </c>
      <c r="AR208" s="3">
        <v>216</v>
      </c>
      <c r="AS208" s="3">
        <v>156</v>
      </c>
      <c r="AT208" s="3">
        <v>0</v>
      </c>
      <c r="AU208" s="3">
        <v>0</v>
      </c>
      <c r="AV208" s="3">
        <v>0</v>
      </c>
      <c r="AW208" s="3">
        <v>0</v>
      </c>
      <c r="AX208" s="3">
        <v>0</v>
      </c>
      <c r="AY208" s="3">
        <v>0</v>
      </c>
      <c r="AZ208" s="3">
        <v>0</v>
      </c>
      <c r="BA208" s="3">
        <v>0.17</v>
      </c>
      <c r="BB208" s="3">
        <v>0</v>
      </c>
      <c r="BC208" s="3">
        <v>0.01</v>
      </c>
      <c r="BD208" s="3">
        <v>0.02</v>
      </c>
      <c r="BE208" s="3">
        <v>0</v>
      </c>
      <c r="BF208" s="3">
        <v>0</v>
      </c>
      <c r="BG208" s="3">
        <v>0</v>
      </c>
      <c r="BH208" s="3">
        <v>0.01</v>
      </c>
      <c r="BI208" s="3">
        <v>0.13</v>
      </c>
      <c r="BJ208" s="3">
        <v>0</v>
      </c>
      <c r="BK208" s="3">
        <v>0</v>
      </c>
      <c r="BL208" s="3">
        <v>0.57999999999999996</v>
      </c>
      <c r="BM208" s="3">
        <v>0.1</v>
      </c>
      <c r="BN208" s="3">
        <v>0</v>
      </c>
      <c r="BO208" s="3">
        <v>0</v>
      </c>
      <c r="BP208" s="3">
        <v>0</v>
      </c>
      <c r="BQ208" s="3">
        <v>0</v>
      </c>
      <c r="BR208" s="3">
        <v>56.4</v>
      </c>
      <c r="BT208" s="3">
        <v>1</v>
      </c>
      <c r="BV208" s="3">
        <v>0</v>
      </c>
      <c r="BW208" s="3">
        <v>0</v>
      </c>
      <c r="BX208" s="3">
        <v>0</v>
      </c>
      <c r="BY208" s="3">
        <v>0</v>
      </c>
      <c r="BZ208" s="3">
        <v>0</v>
      </c>
      <c r="CA208" s="3">
        <v>0</v>
      </c>
      <c r="CB208" s="3">
        <v>0</v>
      </c>
      <c r="CC208" s="3">
        <v>0</v>
      </c>
      <c r="CD208" s="3">
        <v>0</v>
      </c>
      <c r="CE208" s="3">
        <v>0</v>
      </c>
      <c r="CF208" s="3">
        <v>0</v>
      </c>
    </row>
    <row r="209" spans="1:84" s="4" customFormat="1" ht="15" x14ac:dyDescent="0.25">
      <c r="A209" s="4" t="str">
        <f>"4/10"</f>
        <v>4/10</v>
      </c>
      <c r="B209" s="20" t="s">
        <v>113</v>
      </c>
      <c r="C209" s="18" t="str">
        <f>"200"</f>
        <v>200</v>
      </c>
      <c r="D209" s="19">
        <v>0.33</v>
      </c>
      <c r="E209" s="19">
        <v>0</v>
      </c>
      <c r="F209" s="19">
        <v>0.02</v>
      </c>
      <c r="G209" s="19">
        <v>0.02</v>
      </c>
      <c r="H209" s="19">
        <v>20.16</v>
      </c>
      <c r="I209" s="19">
        <v>80.164000000000001</v>
      </c>
      <c r="J209" s="27">
        <v>0</v>
      </c>
      <c r="K209" s="27">
        <v>0</v>
      </c>
      <c r="L209" s="27">
        <v>0</v>
      </c>
      <c r="M209" s="27">
        <v>0</v>
      </c>
      <c r="N209" s="27">
        <v>20.010000000000002</v>
      </c>
      <c r="O209" s="27">
        <v>0.15</v>
      </c>
      <c r="P209" s="27">
        <v>1.02</v>
      </c>
      <c r="Q209" s="27">
        <v>0</v>
      </c>
      <c r="R209" s="27">
        <v>0</v>
      </c>
      <c r="S209" s="27">
        <v>0</v>
      </c>
      <c r="T209" s="27">
        <v>0.34</v>
      </c>
      <c r="U209" s="27">
        <v>1</v>
      </c>
      <c r="V209" s="27">
        <v>86.3</v>
      </c>
      <c r="W209" s="27">
        <v>0.01</v>
      </c>
      <c r="X209" s="27">
        <v>0.15</v>
      </c>
      <c r="Y209" s="27">
        <v>20.2</v>
      </c>
      <c r="Z209" s="34">
        <v>0</v>
      </c>
      <c r="AA209" s="4">
        <v>0</v>
      </c>
      <c r="AB209" s="4">
        <v>0</v>
      </c>
      <c r="AC209" s="4">
        <v>0</v>
      </c>
      <c r="AD209" s="4">
        <v>0</v>
      </c>
      <c r="AE209" s="4">
        <v>0</v>
      </c>
      <c r="AF209" s="4">
        <v>0</v>
      </c>
      <c r="AG209" s="4">
        <v>0</v>
      </c>
      <c r="AH209" s="4">
        <v>0</v>
      </c>
      <c r="AI209" s="4">
        <v>0</v>
      </c>
      <c r="AJ209" s="4">
        <v>0</v>
      </c>
      <c r="AK209" s="4">
        <v>0</v>
      </c>
      <c r="AL209" s="4">
        <v>0</v>
      </c>
      <c r="AM209" s="4">
        <v>0</v>
      </c>
      <c r="AN209" s="4">
        <v>0</v>
      </c>
      <c r="AO209" s="4">
        <v>0</v>
      </c>
      <c r="AP209" s="4">
        <v>0</v>
      </c>
      <c r="AQ209" s="4">
        <v>0</v>
      </c>
      <c r="AR209" s="4">
        <v>0</v>
      </c>
      <c r="AS209" s="4">
        <v>0</v>
      </c>
      <c r="AT209" s="4">
        <v>0</v>
      </c>
      <c r="AU209" s="4">
        <v>0</v>
      </c>
      <c r="AV209" s="4">
        <v>0</v>
      </c>
      <c r="AW209" s="4">
        <v>0</v>
      </c>
      <c r="AX209" s="4">
        <v>0</v>
      </c>
      <c r="AY209" s="4">
        <v>0</v>
      </c>
      <c r="AZ209" s="4">
        <v>0</v>
      </c>
      <c r="BA209" s="4">
        <v>0</v>
      </c>
      <c r="BB209" s="4">
        <v>0</v>
      </c>
      <c r="BC209" s="4">
        <v>0</v>
      </c>
      <c r="BD209" s="4">
        <v>0</v>
      </c>
      <c r="BE209" s="4">
        <v>0</v>
      </c>
      <c r="BF209" s="4">
        <v>0</v>
      </c>
      <c r="BG209" s="4">
        <v>0</v>
      </c>
      <c r="BH209" s="4">
        <v>0</v>
      </c>
      <c r="BI209" s="4">
        <v>0</v>
      </c>
      <c r="BJ209" s="4">
        <v>0</v>
      </c>
      <c r="BK209" s="4">
        <v>0</v>
      </c>
      <c r="BL209" s="4">
        <v>0</v>
      </c>
      <c r="BM209" s="4">
        <v>0</v>
      </c>
      <c r="BN209" s="4">
        <v>0</v>
      </c>
      <c r="BO209" s="4">
        <v>0</v>
      </c>
      <c r="BP209" s="4">
        <v>0</v>
      </c>
      <c r="BQ209" s="4">
        <v>0</v>
      </c>
      <c r="BR209" s="4">
        <v>0</v>
      </c>
      <c r="BT209" s="4">
        <v>29.17</v>
      </c>
      <c r="BV209" s="4">
        <v>0</v>
      </c>
      <c r="BW209" s="4">
        <v>0</v>
      </c>
      <c r="BX209" s="4">
        <v>0</v>
      </c>
      <c r="BY209" s="4">
        <v>0</v>
      </c>
      <c r="BZ209" s="4">
        <v>0</v>
      </c>
      <c r="CA209" s="4">
        <v>0</v>
      </c>
      <c r="CB209" s="4">
        <v>0</v>
      </c>
      <c r="CC209" s="4">
        <v>0</v>
      </c>
      <c r="CD209" s="4">
        <v>0</v>
      </c>
      <c r="CE209" s="4">
        <v>15</v>
      </c>
      <c r="CF209" s="4">
        <v>0</v>
      </c>
    </row>
    <row r="210" spans="1:84" s="5" customFormat="1" ht="14.25" x14ac:dyDescent="0.2">
      <c r="A210" s="6"/>
      <c r="B210" s="21" t="s">
        <v>89</v>
      </c>
      <c r="C210" s="22">
        <f>C209+C208+C207+C206+C205+C204</f>
        <v>1050</v>
      </c>
      <c r="D210" s="23">
        <v>46.31</v>
      </c>
      <c r="E210" s="23">
        <v>26.85</v>
      </c>
      <c r="F210" s="23">
        <v>28.19</v>
      </c>
      <c r="G210" s="23">
        <v>19.059999999999999</v>
      </c>
      <c r="H210" s="23">
        <v>138.34</v>
      </c>
      <c r="I210" s="23">
        <v>1036.32</v>
      </c>
      <c r="J210" s="28">
        <v>6.54</v>
      </c>
      <c r="K210" s="28">
        <v>11.09</v>
      </c>
      <c r="L210" s="28">
        <v>0.89</v>
      </c>
      <c r="M210" s="28">
        <v>0</v>
      </c>
      <c r="N210" s="28">
        <v>30.83</v>
      </c>
      <c r="O210" s="28">
        <v>107.51</v>
      </c>
      <c r="P210" s="28">
        <v>17.11</v>
      </c>
      <c r="Q210" s="28">
        <v>0</v>
      </c>
      <c r="R210" s="28">
        <v>0</v>
      </c>
      <c r="S210" s="28">
        <v>1.73</v>
      </c>
      <c r="T210" s="28">
        <v>11.85</v>
      </c>
      <c r="U210" s="28">
        <v>1798.86</v>
      </c>
      <c r="V210" s="28">
        <v>1370.61</v>
      </c>
      <c r="W210" s="28">
        <v>1.78</v>
      </c>
      <c r="X210" s="28">
        <v>11.55</v>
      </c>
      <c r="Y210" s="28">
        <v>37.83</v>
      </c>
      <c r="Z210" s="5">
        <v>0</v>
      </c>
      <c r="AA210" s="5">
        <v>0</v>
      </c>
      <c r="AB210" s="5">
        <v>0</v>
      </c>
      <c r="AC210" s="5">
        <v>1198.25</v>
      </c>
      <c r="AD210" s="5">
        <v>564.29</v>
      </c>
      <c r="AE210" s="5">
        <v>245.08</v>
      </c>
      <c r="AF210" s="5">
        <v>539.20000000000005</v>
      </c>
      <c r="AG210" s="5">
        <v>200.86</v>
      </c>
      <c r="AH210" s="5">
        <v>884.19</v>
      </c>
      <c r="AI210" s="5">
        <v>702.44</v>
      </c>
      <c r="AJ210" s="5">
        <v>889.15</v>
      </c>
      <c r="AK210" s="5">
        <v>1009.26</v>
      </c>
      <c r="AL210" s="5">
        <v>323.69</v>
      </c>
      <c r="AM210" s="5">
        <v>703.86</v>
      </c>
      <c r="AN210" s="5">
        <v>4425.46</v>
      </c>
      <c r="AO210" s="5">
        <v>5.18</v>
      </c>
      <c r="AP210" s="5">
        <v>1386.31</v>
      </c>
      <c r="AQ210" s="5">
        <v>774.89</v>
      </c>
      <c r="AR210" s="5">
        <v>459.16</v>
      </c>
      <c r="AS210" s="5">
        <v>324.52999999999997</v>
      </c>
      <c r="AT210" s="5">
        <v>0.08</v>
      </c>
      <c r="AU210" s="5">
        <v>0.04</v>
      </c>
      <c r="AV210" s="5">
        <v>0.02</v>
      </c>
      <c r="AW210" s="5">
        <v>0.04</v>
      </c>
      <c r="AX210" s="5">
        <v>0.05</v>
      </c>
      <c r="AY210" s="5">
        <v>0.27</v>
      </c>
      <c r="AZ210" s="5">
        <v>0.01</v>
      </c>
      <c r="BA210" s="5">
        <v>1.91</v>
      </c>
      <c r="BB210" s="5">
        <v>0.01</v>
      </c>
      <c r="BC210" s="5">
        <v>0.9</v>
      </c>
      <c r="BD210" s="5">
        <v>0.08</v>
      </c>
      <c r="BE210" s="5">
        <v>0.11</v>
      </c>
      <c r="BF210" s="5">
        <v>0</v>
      </c>
      <c r="BG210" s="5">
        <v>0.04</v>
      </c>
      <c r="BH210" s="5">
        <v>0.09</v>
      </c>
      <c r="BI210" s="5">
        <v>4.67</v>
      </c>
      <c r="BJ210" s="5">
        <v>0</v>
      </c>
      <c r="BK210" s="5">
        <v>0</v>
      </c>
      <c r="BL210" s="5">
        <v>10.51</v>
      </c>
      <c r="BM210" s="5">
        <v>0.11</v>
      </c>
      <c r="BN210" s="5">
        <v>0.02</v>
      </c>
      <c r="BO210" s="5">
        <v>0</v>
      </c>
      <c r="BP210" s="5">
        <v>0</v>
      </c>
      <c r="BQ210" s="5">
        <v>0</v>
      </c>
      <c r="BR210" s="5">
        <v>600.05999999999995</v>
      </c>
      <c r="BS210" s="5" t="e">
        <f>$I$210/#REF!*100</f>
        <v>#REF!</v>
      </c>
      <c r="BT210" s="5">
        <v>6322.16</v>
      </c>
      <c r="BV210" s="5">
        <v>0</v>
      </c>
      <c r="BW210" s="5">
        <v>0</v>
      </c>
      <c r="BX210" s="5">
        <v>0</v>
      </c>
      <c r="BY210" s="5">
        <v>0</v>
      </c>
      <c r="BZ210" s="5">
        <v>0</v>
      </c>
      <c r="CA210" s="5">
        <v>0</v>
      </c>
      <c r="CB210" s="5">
        <v>0</v>
      </c>
      <c r="CC210" s="5">
        <v>0</v>
      </c>
      <c r="CD210" s="5">
        <v>0</v>
      </c>
      <c r="CE210" s="5">
        <v>15</v>
      </c>
      <c r="CF210" s="5">
        <v>3.33</v>
      </c>
    </row>
    <row r="211" spans="1:84" s="2" customFormat="1" x14ac:dyDescent="0.25">
      <c r="A211" s="4"/>
      <c r="B211" s="57" t="s">
        <v>90</v>
      </c>
      <c r="C211" s="18"/>
      <c r="D211" s="19"/>
      <c r="E211" s="19"/>
      <c r="F211" s="19"/>
      <c r="G211" s="19"/>
      <c r="H211" s="19"/>
      <c r="I211" s="19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</row>
    <row r="212" spans="1:84" s="3" customFormat="1" ht="15" x14ac:dyDescent="0.25">
      <c r="A212" s="4" t="str">
        <f>"23/10"</f>
        <v>23/10</v>
      </c>
      <c r="B212" s="20" t="s">
        <v>156</v>
      </c>
      <c r="C212" s="18" t="str">
        <f>"200"</f>
        <v>200</v>
      </c>
      <c r="D212" s="19">
        <v>0.13</v>
      </c>
      <c r="E212" s="19">
        <v>0</v>
      </c>
      <c r="F212" s="19">
        <v>0.05</v>
      </c>
      <c r="G212" s="19">
        <v>0.05</v>
      </c>
      <c r="H212" s="19">
        <v>24.88</v>
      </c>
      <c r="I212" s="19">
        <v>99.457599999999999</v>
      </c>
      <c r="J212" s="27">
        <v>0</v>
      </c>
      <c r="K212" s="27">
        <v>0</v>
      </c>
      <c r="L212" s="27">
        <v>0</v>
      </c>
      <c r="M212" s="27">
        <v>0</v>
      </c>
      <c r="N212" s="27">
        <v>24.88</v>
      </c>
      <c r="O212" s="27">
        <v>0</v>
      </c>
      <c r="P212" s="27">
        <v>0.83</v>
      </c>
      <c r="Q212" s="27">
        <v>0</v>
      </c>
      <c r="R212" s="27">
        <v>0</v>
      </c>
      <c r="S212" s="27">
        <v>0.78</v>
      </c>
      <c r="T212" s="27">
        <v>0.1</v>
      </c>
      <c r="U212" s="27">
        <v>0</v>
      </c>
      <c r="V212" s="27">
        <v>30.47</v>
      </c>
      <c r="W212" s="27">
        <v>0.01</v>
      </c>
      <c r="X212" s="27">
        <v>0.05</v>
      </c>
      <c r="Y212" s="27">
        <v>3.75</v>
      </c>
      <c r="Z212" s="33">
        <v>0</v>
      </c>
      <c r="AA212" s="3">
        <v>0</v>
      </c>
      <c r="AB212" s="3">
        <v>0</v>
      </c>
      <c r="AC212" s="3">
        <v>0</v>
      </c>
      <c r="AD212" s="3">
        <v>0</v>
      </c>
      <c r="AE212" s="3">
        <v>0</v>
      </c>
      <c r="AF212" s="3">
        <v>0</v>
      </c>
      <c r="AG212" s="3">
        <v>0</v>
      </c>
      <c r="AH212" s="3">
        <v>0</v>
      </c>
      <c r="AI212" s="3">
        <v>0</v>
      </c>
      <c r="AJ212" s="3">
        <v>0</v>
      </c>
      <c r="AK212" s="3">
        <v>0</v>
      </c>
      <c r="AL212" s="3">
        <v>0</v>
      </c>
      <c r="AM212" s="3">
        <v>0</v>
      </c>
      <c r="AN212" s="3">
        <v>0</v>
      </c>
      <c r="AO212" s="3">
        <v>0</v>
      </c>
      <c r="AP212" s="3">
        <v>0</v>
      </c>
      <c r="AQ212" s="3">
        <v>0</v>
      </c>
      <c r="AR212" s="3">
        <v>0</v>
      </c>
      <c r="AS212" s="3">
        <v>0</v>
      </c>
      <c r="AT212" s="3">
        <v>0</v>
      </c>
      <c r="AU212" s="3">
        <v>0</v>
      </c>
      <c r="AV212" s="3">
        <v>0</v>
      </c>
      <c r="AW212" s="3">
        <v>0</v>
      </c>
      <c r="AX212" s="3">
        <v>0</v>
      </c>
      <c r="AY212" s="3">
        <v>0</v>
      </c>
      <c r="AZ212" s="3">
        <v>0</v>
      </c>
      <c r="BA212" s="3">
        <v>0</v>
      </c>
      <c r="BB212" s="3">
        <v>0</v>
      </c>
      <c r="BC212" s="3">
        <v>0</v>
      </c>
      <c r="BD212" s="3">
        <v>0</v>
      </c>
      <c r="BE212" s="3">
        <v>0</v>
      </c>
      <c r="BF212" s="3">
        <v>0</v>
      </c>
      <c r="BG212" s="3">
        <v>0</v>
      </c>
      <c r="BH212" s="3">
        <v>0</v>
      </c>
      <c r="BI212" s="3">
        <v>0</v>
      </c>
      <c r="BJ212" s="3">
        <v>0</v>
      </c>
      <c r="BK212" s="3">
        <v>0</v>
      </c>
      <c r="BL212" s="3">
        <v>0</v>
      </c>
      <c r="BM212" s="3">
        <v>0</v>
      </c>
      <c r="BN212" s="3">
        <v>0</v>
      </c>
      <c r="BO212" s="3">
        <v>0</v>
      </c>
      <c r="BP212" s="3">
        <v>0</v>
      </c>
      <c r="BQ212" s="3">
        <v>0</v>
      </c>
      <c r="BR212" s="3">
        <v>225.25</v>
      </c>
      <c r="BT212" s="3">
        <v>0</v>
      </c>
      <c r="BV212" s="3">
        <v>0</v>
      </c>
      <c r="BW212" s="3">
        <v>0</v>
      </c>
      <c r="BX212" s="3">
        <v>0</v>
      </c>
      <c r="BY212" s="3">
        <v>0</v>
      </c>
      <c r="BZ212" s="3">
        <v>0</v>
      </c>
      <c r="CA212" s="3">
        <v>0</v>
      </c>
      <c r="CB212" s="3">
        <v>0</v>
      </c>
      <c r="CC212" s="3">
        <v>0</v>
      </c>
      <c r="CD212" s="3">
        <v>0</v>
      </c>
      <c r="CE212" s="3">
        <v>24</v>
      </c>
      <c r="CF212" s="3">
        <v>0</v>
      </c>
    </row>
    <row r="213" spans="1:84" s="3" customFormat="1" ht="15" x14ac:dyDescent="0.25">
      <c r="A213" s="4" t="str">
        <f>"-"</f>
        <v>-</v>
      </c>
      <c r="B213" s="20" t="s">
        <v>93</v>
      </c>
      <c r="C213" s="18" t="str">
        <f>"180"</f>
        <v>180</v>
      </c>
      <c r="D213" s="19">
        <v>0.72</v>
      </c>
      <c r="E213" s="19">
        <v>0</v>
      </c>
      <c r="F213" s="19">
        <v>0.72</v>
      </c>
      <c r="G213" s="19">
        <v>0.72</v>
      </c>
      <c r="H213" s="19">
        <v>17.64</v>
      </c>
      <c r="I213" s="19">
        <v>87.623999999999995</v>
      </c>
      <c r="J213" s="27">
        <v>0.18</v>
      </c>
      <c r="K213" s="27">
        <v>0</v>
      </c>
      <c r="L213" s="27">
        <v>0</v>
      </c>
      <c r="M213" s="27">
        <v>0</v>
      </c>
      <c r="N213" s="27">
        <v>16.2</v>
      </c>
      <c r="O213" s="27">
        <v>1.44</v>
      </c>
      <c r="P213" s="27">
        <v>3.24</v>
      </c>
      <c r="Q213" s="27">
        <v>0</v>
      </c>
      <c r="R213" s="27">
        <v>0</v>
      </c>
      <c r="S213" s="27">
        <v>1.44</v>
      </c>
      <c r="T213" s="27">
        <v>0.9</v>
      </c>
      <c r="U213" s="27">
        <v>46.8</v>
      </c>
      <c r="V213" s="27">
        <v>500.4</v>
      </c>
      <c r="W213" s="27">
        <v>0.04</v>
      </c>
      <c r="X213" s="27">
        <v>0.54</v>
      </c>
      <c r="Y213" s="27">
        <v>18</v>
      </c>
      <c r="Z213" s="33">
        <v>0</v>
      </c>
      <c r="AA213" s="3">
        <v>0</v>
      </c>
      <c r="AB213" s="3">
        <v>0</v>
      </c>
      <c r="AC213" s="3">
        <v>34.200000000000003</v>
      </c>
      <c r="AD213" s="3">
        <v>32.4</v>
      </c>
      <c r="AE213" s="3">
        <v>5.4</v>
      </c>
      <c r="AF213" s="3">
        <v>19.8</v>
      </c>
      <c r="AG213" s="3">
        <v>5.4</v>
      </c>
      <c r="AH213" s="3">
        <v>16.2</v>
      </c>
      <c r="AI213" s="3">
        <v>30.6</v>
      </c>
      <c r="AJ213" s="3">
        <v>18</v>
      </c>
      <c r="AK213" s="3">
        <v>140.4</v>
      </c>
      <c r="AL213" s="3">
        <v>12.6</v>
      </c>
      <c r="AM213" s="3">
        <v>25.2</v>
      </c>
      <c r="AN213" s="3">
        <v>75.599999999999994</v>
      </c>
      <c r="AO213" s="3">
        <v>0</v>
      </c>
      <c r="AP213" s="3">
        <v>23.4</v>
      </c>
      <c r="AQ213" s="3">
        <v>28.8</v>
      </c>
      <c r="AR213" s="3">
        <v>10.8</v>
      </c>
      <c r="AS213" s="3">
        <v>9</v>
      </c>
      <c r="AT213" s="3">
        <v>0</v>
      </c>
      <c r="AU213" s="3">
        <v>0</v>
      </c>
      <c r="AV213" s="3">
        <v>0</v>
      </c>
      <c r="AW213" s="3">
        <v>0</v>
      </c>
      <c r="AX213" s="3">
        <v>0</v>
      </c>
      <c r="AY213" s="3">
        <v>0</v>
      </c>
      <c r="AZ213" s="3">
        <v>0</v>
      </c>
      <c r="BA213" s="3">
        <v>0</v>
      </c>
      <c r="BB213" s="3">
        <v>0</v>
      </c>
      <c r="BC213" s="3">
        <v>0</v>
      </c>
      <c r="BD213" s="3">
        <v>0</v>
      </c>
      <c r="BE213" s="3">
        <v>0</v>
      </c>
      <c r="BF213" s="3">
        <v>0</v>
      </c>
      <c r="BG213" s="3">
        <v>0</v>
      </c>
      <c r="BH213" s="3">
        <v>0</v>
      </c>
      <c r="BI213" s="3">
        <v>0</v>
      </c>
      <c r="BJ213" s="3">
        <v>0</v>
      </c>
      <c r="BK213" s="3">
        <v>0</v>
      </c>
      <c r="BL213" s="3">
        <v>0</v>
      </c>
      <c r="BM213" s="3">
        <v>0</v>
      </c>
      <c r="BN213" s="3">
        <v>0</v>
      </c>
      <c r="BO213" s="3">
        <v>0</v>
      </c>
      <c r="BP213" s="3">
        <v>0</v>
      </c>
      <c r="BQ213" s="3">
        <v>0</v>
      </c>
      <c r="BR213" s="3">
        <v>155.34</v>
      </c>
      <c r="BT213" s="3">
        <v>9</v>
      </c>
      <c r="BV213" s="3">
        <v>0</v>
      </c>
      <c r="BW213" s="3">
        <v>0</v>
      </c>
      <c r="BX213" s="3">
        <v>0</v>
      </c>
      <c r="BY213" s="3">
        <v>0</v>
      </c>
      <c r="BZ213" s="3">
        <v>0</v>
      </c>
      <c r="CA213" s="3">
        <v>0</v>
      </c>
      <c r="CB213" s="3">
        <v>0</v>
      </c>
      <c r="CC213" s="3">
        <v>0</v>
      </c>
      <c r="CD213" s="3">
        <v>0</v>
      </c>
      <c r="CE213" s="3">
        <v>0</v>
      </c>
      <c r="CF213" s="3">
        <v>0</v>
      </c>
    </row>
    <row r="214" spans="1:84" s="4" customFormat="1" ht="15" x14ac:dyDescent="0.25">
      <c r="A214" s="4" t="str">
        <f>"-"</f>
        <v>-</v>
      </c>
      <c r="B214" s="20" t="s">
        <v>128</v>
      </c>
      <c r="C214" s="18" t="str">
        <f>"80"</f>
        <v>80</v>
      </c>
      <c r="D214" s="19">
        <v>6.48</v>
      </c>
      <c r="E214" s="19">
        <v>0</v>
      </c>
      <c r="F214" s="19">
        <v>0.78</v>
      </c>
      <c r="G214" s="19">
        <v>0.78</v>
      </c>
      <c r="H214" s="19">
        <v>41.34</v>
      </c>
      <c r="I214" s="19">
        <v>206.45400000000001</v>
      </c>
      <c r="J214" s="27">
        <v>0.12</v>
      </c>
      <c r="K214" s="27">
        <v>0</v>
      </c>
      <c r="L214" s="27">
        <v>0</v>
      </c>
      <c r="M214" s="27">
        <v>0</v>
      </c>
      <c r="N214" s="27">
        <v>0.6</v>
      </c>
      <c r="O214" s="27">
        <v>40.74</v>
      </c>
      <c r="P214" s="27">
        <v>2.1</v>
      </c>
      <c r="Q214" s="27">
        <v>0</v>
      </c>
      <c r="R214" s="27">
        <v>0</v>
      </c>
      <c r="S214" s="27">
        <v>0</v>
      </c>
      <c r="T214" s="27">
        <v>0.3</v>
      </c>
      <c r="U214" s="27">
        <v>1.8</v>
      </c>
      <c r="V214" s="27">
        <v>73.2</v>
      </c>
      <c r="W214" s="27">
        <v>0.02</v>
      </c>
      <c r="X214" s="27">
        <v>0.72</v>
      </c>
      <c r="Y214" s="27">
        <v>0</v>
      </c>
      <c r="Z214" s="34">
        <v>0</v>
      </c>
      <c r="AA214" s="4">
        <v>0</v>
      </c>
      <c r="AB214" s="4">
        <v>0</v>
      </c>
      <c r="AC214" s="4">
        <v>483.6</v>
      </c>
      <c r="AD214" s="4">
        <v>150</v>
      </c>
      <c r="AE214" s="4">
        <v>91.8</v>
      </c>
      <c r="AF214" s="4">
        <v>186.6</v>
      </c>
      <c r="AG214" s="4">
        <v>60</v>
      </c>
      <c r="AH214" s="4">
        <v>300</v>
      </c>
      <c r="AI214" s="4">
        <v>198</v>
      </c>
      <c r="AJ214" s="4">
        <v>240</v>
      </c>
      <c r="AK214" s="4">
        <v>204</v>
      </c>
      <c r="AL214" s="4">
        <v>120</v>
      </c>
      <c r="AM214" s="4">
        <v>210</v>
      </c>
      <c r="AN214" s="4">
        <v>1848</v>
      </c>
      <c r="AO214" s="4">
        <v>0</v>
      </c>
      <c r="AP214" s="4">
        <v>582</v>
      </c>
      <c r="AQ214" s="4">
        <v>300</v>
      </c>
      <c r="AR214" s="4">
        <v>150</v>
      </c>
      <c r="AS214" s="4">
        <v>120</v>
      </c>
      <c r="AT214" s="4">
        <v>0</v>
      </c>
      <c r="AU214" s="4">
        <v>0</v>
      </c>
      <c r="AV214" s="4">
        <v>0</v>
      </c>
      <c r="AW214" s="4">
        <v>0</v>
      </c>
      <c r="AX214" s="4">
        <v>0</v>
      </c>
      <c r="AY214" s="4">
        <v>0</v>
      </c>
      <c r="AZ214" s="4">
        <v>0</v>
      </c>
      <c r="BA214" s="4">
        <v>0.08</v>
      </c>
      <c r="BB214" s="4">
        <v>0</v>
      </c>
      <c r="BC214" s="4">
        <v>0.01</v>
      </c>
      <c r="BD214" s="4">
        <v>0</v>
      </c>
      <c r="BE214" s="4">
        <v>0</v>
      </c>
      <c r="BF214" s="4">
        <v>0</v>
      </c>
      <c r="BG214" s="4">
        <v>0</v>
      </c>
      <c r="BH214" s="4">
        <v>0.01</v>
      </c>
      <c r="BI214" s="4">
        <v>0.06</v>
      </c>
      <c r="BJ214" s="4">
        <v>0</v>
      </c>
      <c r="BK214" s="4">
        <v>0</v>
      </c>
      <c r="BL214" s="4">
        <v>0.28999999999999998</v>
      </c>
      <c r="BM214" s="4">
        <v>0.02</v>
      </c>
      <c r="BN214" s="4">
        <v>0</v>
      </c>
      <c r="BO214" s="4">
        <v>0</v>
      </c>
      <c r="BP214" s="4">
        <v>0</v>
      </c>
      <c r="BQ214" s="4">
        <v>0</v>
      </c>
      <c r="BR214" s="4">
        <v>8.4</v>
      </c>
      <c r="BT214" s="4">
        <v>0</v>
      </c>
      <c r="BV214" s="4">
        <v>0</v>
      </c>
      <c r="BW214" s="4">
        <v>0</v>
      </c>
      <c r="BX214" s="4">
        <v>0</v>
      </c>
      <c r="BY214" s="4">
        <v>0</v>
      </c>
      <c r="BZ214" s="4">
        <v>0</v>
      </c>
      <c r="CA214" s="4">
        <v>0</v>
      </c>
      <c r="CB214" s="4">
        <v>0</v>
      </c>
      <c r="CC214" s="4">
        <v>0</v>
      </c>
      <c r="CD214" s="4">
        <v>0</v>
      </c>
      <c r="CE214" s="4">
        <v>0</v>
      </c>
      <c r="CF214" s="4">
        <v>0</v>
      </c>
    </row>
    <row r="215" spans="1:84" s="5" customFormat="1" ht="14.25" x14ac:dyDescent="0.2">
      <c r="A215" s="6"/>
      <c r="B215" s="21" t="s">
        <v>94</v>
      </c>
      <c r="C215" s="22">
        <f>C214+C213+C212</f>
        <v>460</v>
      </c>
      <c r="D215" s="23">
        <v>7.33</v>
      </c>
      <c r="E215" s="23">
        <v>0</v>
      </c>
      <c r="F215" s="23">
        <v>1.55</v>
      </c>
      <c r="G215" s="23">
        <v>1.55</v>
      </c>
      <c r="H215" s="23">
        <v>83.86</v>
      </c>
      <c r="I215" s="23">
        <v>393.54</v>
      </c>
      <c r="J215" s="28">
        <v>0.3</v>
      </c>
      <c r="K215" s="28">
        <v>0</v>
      </c>
      <c r="L215" s="28">
        <v>0</v>
      </c>
      <c r="M215" s="28">
        <v>0</v>
      </c>
      <c r="N215" s="28">
        <v>41.68</v>
      </c>
      <c r="O215" s="28">
        <v>42.18</v>
      </c>
      <c r="P215" s="28">
        <v>6.17</v>
      </c>
      <c r="Q215" s="28">
        <v>0</v>
      </c>
      <c r="R215" s="28">
        <v>0</v>
      </c>
      <c r="S215" s="28">
        <v>2.2200000000000002</v>
      </c>
      <c r="T215" s="28">
        <v>1.3</v>
      </c>
      <c r="U215" s="28">
        <v>48.6</v>
      </c>
      <c r="V215" s="28">
        <v>604.07000000000005</v>
      </c>
      <c r="W215" s="28">
        <v>7.0000000000000007E-2</v>
      </c>
      <c r="X215" s="28">
        <v>1.31</v>
      </c>
      <c r="Y215" s="28">
        <v>21.75</v>
      </c>
      <c r="Z215" s="5">
        <v>0</v>
      </c>
      <c r="AA215" s="5">
        <v>0</v>
      </c>
      <c r="AB215" s="5">
        <v>0</v>
      </c>
      <c r="AC215" s="5">
        <v>517.79999999999995</v>
      </c>
      <c r="AD215" s="5">
        <v>182.4</v>
      </c>
      <c r="AE215" s="5">
        <v>97.2</v>
      </c>
      <c r="AF215" s="5">
        <v>206.4</v>
      </c>
      <c r="AG215" s="5">
        <v>65.400000000000006</v>
      </c>
      <c r="AH215" s="5">
        <v>316.2</v>
      </c>
      <c r="AI215" s="5">
        <v>228.6</v>
      </c>
      <c r="AJ215" s="5">
        <v>258</v>
      </c>
      <c r="AK215" s="5">
        <v>344.4</v>
      </c>
      <c r="AL215" s="5">
        <v>132.6</v>
      </c>
      <c r="AM215" s="5">
        <v>235.2</v>
      </c>
      <c r="AN215" s="5">
        <v>1923.6</v>
      </c>
      <c r="AO215" s="5">
        <v>0</v>
      </c>
      <c r="AP215" s="5">
        <v>605.4</v>
      </c>
      <c r="AQ215" s="5">
        <v>328.8</v>
      </c>
      <c r="AR215" s="5">
        <v>160.80000000000001</v>
      </c>
      <c r="AS215" s="5">
        <v>129</v>
      </c>
      <c r="AT215" s="5">
        <v>0</v>
      </c>
      <c r="AU215" s="5">
        <v>0</v>
      </c>
      <c r="AV215" s="5">
        <v>0</v>
      </c>
      <c r="AW215" s="5">
        <v>0</v>
      </c>
      <c r="AX215" s="5">
        <v>0</v>
      </c>
      <c r="AY215" s="5">
        <v>0</v>
      </c>
      <c r="AZ215" s="5">
        <v>0</v>
      </c>
      <c r="BA215" s="5">
        <v>0.08</v>
      </c>
      <c r="BB215" s="5">
        <v>0</v>
      </c>
      <c r="BC215" s="5">
        <v>0.01</v>
      </c>
      <c r="BD215" s="5">
        <v>0</v>
      </c>
      <c r="BE215" s="5">
        <v>0</v>
      </c>
      <c r="BF215" s="5">
        <v>0</v>
      </c>
      <c r="BG215" s="5">
        <v>0</v>
      </c>
      <c r="BH215" s="5">
        <v>0.01</v>
      </c>
      <c r="BI215" s="5">
        <v>0.06</v>
      </c>
      <c r="BJ215" s="5">
        <v>0</v>
      </c>
      <c r="BK215" s="5">
        <v>0</v>
      </c>
      <c r="BL215" s="5">
        <v>0.28999999999999998</v>
      </c>
      <c r="BM215" s="5">
        <v>0.02</v>
      </c>
      <c r="BN215" s="5">
        <v>0</v>
      </c>
      <c r="BO215" s="5">
        <v>0</v>
      </c>
      <c r="BP215" s="5">
        <v>0</v>
      </c>
      <c r="BQ215" s="5">
        <v>0</v>
      </c>
      <c r="BR215" s="5">
        <v>388.99</v>
      </c>
      <c r="BS215" s="5" t="e">
        <f>$I$215/#REF!*100</f>
        <v>#REF!</v>
      </c>
      <c r="BT215" s="5">
        <v>9</v>
      </c>
      <c r="BV215" s="5">
        <v>0</v>
      </c>
      <c r="BW215" s="5">
        <v>0</v>
      </c>
      <c r="BX215" s="5">
        <v>0</v>
      </c>
      <c r="BY215" s="5">
        <v>0</v>
      </c>
      <c r="BZ215" s="5">
        <v>0</v>
      </c>
      <c r="CA215" s="5">
        <v>0</v>
      </c>
      <c r="CB215" s="5">
        <v>0</v>
      </c>
      <c r="CC215" s="5">
        <v>0</v>
      </c>
      <c r="CD215" s="5">
        <v>0</v>
      </c>
      <c r="CE215" s="5">
        <v>24</v>
      </c>
      <c r="CF215" s="5">
        <v>0</v>
      </c>
    </row>
    <row r="216" spans="1:84" s="2" customFormat="1" x14ac:dyDescent="0.25">
      <c r="A216" s="4"/>
      <c r="B216" s="57" t="s">
        <v>95</v>
      </c>
      <c r="C216" s="18"/>
      <c r="D216" s="19"/>
      <c r="E216" s="19"/>
      <c r="F216" s="19"/>
      <c r="G216" s="19"/>
      <c r="H216" s="19"/>
      <c r="I216" s="19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</row>
    <row r="217" spans="1:84" s="3" customFormat="1" ht="15" x14ac:dyDescent="0.25">
      <c r="A217" s="4" t="str">
        <f>"15/1"</f>
        <v>15/1</v>
      </c>
      <c r="B217" s="20" t="s">
        <v>157</v>
      </c>
      <c r="C217" s="18" t="str">
        <f>"100"</f>
        <v>100</v>
      </c>
      <c r="D217" s="19">
        <v>1.49</v>
      </c>
      <c r="E217" s="19">
        <v>0</v>
      </c>
      <c r="F217" s="19">
        <v>5</v>
      </c>
      <c r="G217" s="19">
        <v>5</v>
      </c>
      <c r="H217" s="19">
        <v>9.39</v>
      </c>
      <c r="I217" s="19">
        <v>91.107659999999996</v>
      </c>
      <c r="J217" s="27">
        <v>0.63</v>
      </c>
      <c r="K217" s="27">
        <v>3.25</v>
      </c>
      <c r="L217" s="27">
        <v>0.01</v>
      </c>
      <c r="M217" s="27">
        <v>0</v>
      </c>
      <c r="N217" s="27">
        <v>9.27</v>
      </c>
      <c r="O217" s="27">
        <v>0.13</v>
      </c>
      <c r="P217" s="27">
        <v>1.77</v>
      </c>
      <c r="Q217" s="27">
        <v>0</v>
      </c>
      <c r="R217" s="27">
        <v>0</v>
      </c>
      <c r="S217" s="27">
        <v>0.28999999999999998</v>
      </c>
      <c r="T217" s="27">
        <v>1.44</v>
      </c>
      <c r="U217" s="27">
        <v>329.95</v>
      </c>
      <c r="V217" s="27">
        <v>258.83999999999997</v>
      </c>
      <c r="W217" s="27">
        <v>0.04</v>
      </c>
      <c r="X217" s="27">
        <v>0.61</v>
      </c>
      <c r="Y217" s="27">
        <v>36.020000000000003</v>
      </c>
      <c r="Z217" s="33">
        <v>0</v>
      </c>
      <c r="AA217" s="3">
        <v>0</v>
      </c>
      <c r="AB217" s="3">
        <v>0</v>
      </c>
      <c r="AC217" s="3">
        <v>53.38</v>
      </c>
      <c r="AD217" s="3">
        <v>50.68</v>
      </c>
      <c r="AE217" s="3">
        <v>17.850000000000001</v>
      </c>
      <c r="AF217" s="3">
        <v>37.450000000000003</v>
      </c>
      <c r="AG217" s="3">
        <v>8.4</v>
      </c>
      <c r="AH217" s="3">
        <v>45.92</v>
      </c>
      <c r="AI217" s="3">
        <v>58.96</v>
      </c>
      <c r="AJ217" s="3">
        <v>69.2</v>
      </c>
      <c r="AK217" s="3">
        <v>145.76</v>
      </c>
      <c r="AL217" s="3">
        <v>23.02</v>
      </c>
      <c r="AM217" s="3">
        <v>39.04</v>
      </c>
      <c r="AN217" s="3">
        <v>229.43</v>
      </c>
      <c r="AO217" s="3">
        <v>14.62</v>
      </c>
      <c r="AP217" s="3">
        <v>48.44</v>
      </c>
      <c r="AQ217" s="3">
        <v>48.76</v>
      </c>
      <c r="AR217" s="3">
        <v>40.42</v>
      </c>
      <c r="AS217" s="3">
        <v>16.55</v>
      </c>
      <c r="AT217" s="3">
        <v>0.01</v>
      </c>
      <c r="AU217" s="3">
        <v>0</v>
      </c>
      <c r="AV217" s="3">
        <v>0</v>
      </c>
      <c r="AW217" s="3">
        <v>0.01</v>
      </c>
      <c r="AX217" s="3">
        <v>0.01</v>
      </c>
      <c r="AY217" s="3">
        <v>0.51</v>
      </c>
      <c r="AZ217" s="3">
        <v>0.01</v>
      </c>
      <c r="BA217" s="3">
        <v>18.93</v>
      </c>
      <c r="BB217" s="3">
        <v>0.01</v>
      </c>
      <c r="BC217" s="3">
        <v>21.71</v>
      </c>
      <c r="BD217" s="3">
        <v>1.04</v>
      </c>
      <c r="BE217" s="3">
        <v>0.03</v>
      </c>
      <c r="BF217" s="3">
        <v>0</v>
      </c>
      <c r="BG217" s="3">
        <v>0</v>
      </c>
      <c r="BH217" s="3">
        <v>0.79</v>
      </c>
      <c r="BI217" s="3">
        <v>28.11</v>
      </c>
      <c r="BJ217" s="3">
        <v>0</v>
      </c>
      <c r="BK217" s="3">
        <v>0</v>
      </c>
      <c r="BL217" s="3">
        <v>8.09</v>
      </c>
      <c r="BM217" s="3">
        <v>0</v>
      </c>
      <c r="BN217" s="3">
        <v>0</v>
      </c>
      <c r="BO217" s="3">
        <v>0</v>
      </c>
      <c r="BP217" s="3">
        <v>0</v>
      </c>
      <c r="BQ217" s="3">
        <v>0</v>
      </c>
      <c r="BR217" s="3">
        <v>81.05</v>
      </c>
      <c r="BT217" s="3">
        <v>100.86</v>
      </c>
      <c r="BV217" s="3">
        <v>0</v>
      </c>
      <c r="BW217" s="3">
        <v>0</v>
      </c>
      <c r="BX217" s="3">
        <v>0</v>
      </c>
      <c r="BY217" s="3">
        <v>0</v>
      </c>
      <c r="BZ217" s="3">
        <v>0</v>
      </c>
      <c r="CA217" s="3">
        <v>0</v>
      </c>
      <c r="CB217" s="3">
        <v>0</v>
      </c>
      <c r="CC217" s="3">
        <v>0</v>
      </c>
      <c r="CD217" s="3">
        <v>0</v>
      </c>
      <c r="CE217" s="3">
        <v>5</v>
      </c>
      <c r="CF217" s="3">
        <v>0.83</v>
      </c>
    </row>
    <row r="218" spans="1:84" s="3" customFormat="1" ht="15" x14ac:dyDescent="0.25">
      <c r="A218" s="4" t="str">
        <f>"14/8"</f>
        <v>14/8</v>
      </c>
      <c r="B218" s="20" t="s">
        <v>158</v>
      </c>
      <c r="C218" s="18" t="str">
        <f>"100"</f>
        <v>100</v>
      </c>
      <c r="D218" s="19">
        <v>14.22</v>
      </c>
      <c r="E218" s="19">
        <v>13.99</v>
      </c>
      <c r="F218" s="19">
        <v>13.87</v>
      </c>
      <c r="G218" s="19">
        <v>0.14000000000000001</v>
      </c>
      <c r="H218" s="19">
        <v>6.43</v>
      </c>
      <c r="I218" s="19">
        <v>208.21297999999999</v>
      </c>
      <c r="J218" s="27">
        <v>7.71</v>
      </c>
      <c r="K218" s="27">
        <v>0.11</v>
      </c>
      <c r="L218" s="27">
        <v>0</v>
      </c>
      <c r="M218" s="27">
        <v>0</v>
      </c>
      <c r="N218" s="27">
        <v>0.21</v>
      </c>
      <c r="O218" s="27">
        <v>6.22</v>
      </c>
      <c r="P218" s="27">
        <v>0.03</v>
      </c>
      <c r="Q218" s="27">
        <v>0</v>
      </c>
      <c r="R218" s="27">
        <v>0</v>
      </c>
      <c r="S218" s="27">
        <v>0.05</v>
      </c>
      <c r="T218" s="27">
        <v>2.0099999999999998</v>
      </c>
      <c r="U218" s="27">
        <v>493.3</v>
      </c>
      <c r="V218" s="27">
        <v>234.12</v>
      </c>
      <c r="W218" s="27">
        <v>0.1</v>
      </c>
      <c r="X218" s="27">
        <v>3.02</v>
      </c>
      <c r="Y218" s="27">
        <v>0</v>
      </c>
      <c r="Z218" s="33">
        <v>0</v>
      </c>
      <c r="AA218" s="3">
        <v>0</v>
      </c>
      <c r="AB218" s="3">
        <v>0</v>
      </c>
      <c r="AC218" s="3">
        <v>1128.18</v>
      </c>
      <c r="AD218" s="3">
        <v>1149.8499999999999</v>
      </c>
      <c r="AE218" s="3">
        <v>330.76</v>
      </c>
      <c r="AF218" s="3">
        <v>600.83000000000004</v>
      </c>
      <c r="AG218" s="3">
        <v>162.36000000000001</v>
      </c>
      <c r="AH218" s="3">
        <v>621.16999999999996</v>
      </c>
      <c r="AI218" s="3">
        <v>803.82</v>
      </c>
      <c r="AJ218" s="3">
        <v>787.37</v>
      </c>
      <c r="AK218" s="3">
        <v>1293.6600000000001</v>
      </c>
      <c r="AL218" s="3">
        <v>524.24</v>
      </c>
      <c r="AM218" s="3">
        <v>700.73</v>
      </c>
      <c r="AN218" s="3">
        <v>2498.87</v>
      </c>
      <c r="AO218" s="3">
        <v>244.12</v>
      </c>
      <c r="AP218" s="3">
        <v>591.30999999999995</v>
      </c>
      <c r="AQ218" s="3">
        <v>598.66</v>
      </c>
      <c r="AR218" s="3">
        <v>496.51</v>
      </c>
      <c r="AS218" s="3">
        <v>207.35</v>
      </c>
      <c r="AT218" s="3">
        <v>0.13</v>
      </c>
      <c r="AU218" s="3">
        <v>0.06</v>
      </c>
      <c r="AV218" s="3">
        <v>0.03</v>
      </c>
      <c r="AW218" s="3">
        <v>7.0000000000000007E-2</v>
      </c>
      <c r="AX218" s="3">
        <v>0.08</v>
      </c>
      <c r="AY218" s="3">
        <v>0.39</v>
      </c>
      <c r="AZ218" s="3">
        <v>0.03</v>
      </c>
      <c r="BA218" s="3">
        <v>1.04</v>
      </c>
      <c r="BB218" s="3">
        <v>0.01</v>
      </c>
      <c r="BC218" s="3">
        <v>0.33</v>
      </c>
      <c r="BD218" s="3">
        <v>0</v>
      </c>
      <c r="BE218" s="3">
        <v>0</v>
      </c>
      <c r="BF218" s="3">
        <v>0</v>
      </c>
      <c r="BG218" s="3">
        <v>7.0000000000000007E-2</v>
      </c>
      <c r="BH218" s="3">
        <v>0.11</v>
      </c>
      <c r="BI218" s="3">
        <v>0.87</v>
      </c>
      <c r="BJ218" s="3">
        <v>0</v>
      </c>
      <c r="BK218" s="3">
        <v>0</v>
      </c>
      <c r="BL218" s="3">
        <v>0.11</v>
      </c>
      <c r="BM218" s="3">
        <v>0.01</v>
      </c>
      <c r="BN218" s="3">
        <v>0</v>
      </c>
      <c r="BO218" s="3">
        <v>0</v>
      </c>
      <c r="BP218" s="3">
        <v>0</v>
      </c>
      <c r="BQ218" s="3">
        <v>0</v>
      </c>
      <c r="BR218" s="3">
        <v>77.989999999999995</v>
      </c>
      <c r="BT218" s="3">
        <v>14</v>
      </c>
      <c r="BV218" s="3">
        <v>0</v>
      </c>
      <c r="BW218" s="3">
        <v>0</v>
      </c>
      <c r="BX218" s="3">
        <v>0</v>
      </c>
      <c r="BY218" s="3">
        <v>0</v>
      </c>
      <c r="BZ218" s="3">
        <v>0</v>
      </c>
      <c r="CA218" s="3">
        <v>0</v>
      </c>
      <c r="CB218" s="3">
        <v>0</v>
      </c>
      <c r="CC218" s="3">
        <v>0</v>
      </c>
      <c r="CD218" s="3">
        <v>0</v>
      </c>
      <c r="CE218" s="3">
        <v>0</v>
      </c>
      <c r="CF218" s="3">
        <v>1</v>
      </c>
    </row>
    <row r="219" spans="1:84" s="3" customFormat="1" ht="15" x14ac:dyDescent="0.25">
      <c r="A219" s="4" t="str">
        <f>"3/3"</f>
        <v>3/3</v>
      </c>
      <c r="B219" s="20" t="s">
        <v>131</v>
      </c>
      <c r="C219" s="18" t="str">
        <f>"200"</f>
        <v>200</v>
      </c>
      <c r="D219" s="19">
        <v>4.1100000000000003</v>
      </c>
      <c r="E219" s="19">
        <v>0.83</v>
      </c>
      <c r="F219" s="19">
        <v>5.46</v>
      </c>
      <c r="G219" s="19">
        <v>0.71</v>
      </c>
      <c r="H219" s="19">
        <v>27.55</v>
      </c>
      <c r="I219" s="19">
        <v>183.228069413333</v>
      </c>
      <c r="J219" s="27">
        <v>3.77</v>
      </c>
      <c r="K219" s="27">
        <v>0.15</v>
      </c>
      <c r="L219" s="27">
        <v>0.45</v>
      </c>
      <c r="M219" s="27">
        <v>0</v>
      </c>
      <c r="N219" s="27">
        <v>3.34</v>
      </c>
      <c r="O219" s="27">
        <v>24.21</v>
      </c>
      <c r="P219" s="27">
        <v>2.2599999999999998</v>
      </c>
      <c r="Q219" s="27">
        <v>0</v>
      </c>
      <c r="R219" s="27">
        <v>0</v>
      </c>
      <c r="S219" s="27">
        <v>0.38</v>
      </c>
      <c r="T219" s="27">
        <v>3.56</v>
      </c>
      <c r="U219" s="27">
        <v>526</v>
      </c>
      <c r="V219" s="27">
        <v>922.51</v>
      </c>
      <c r="W219" s="27">
        <v>0.14000000000000001</v>
      </c>
      <c r="X219" s="27">
        <v>1.87</v>
      </c>
      <c r="Y219" s="27">
        <v>14.33</v>
      </c>
      <c r="Z219" s="33">
        <v>0</v>
      </c>
      <c r="AA219" s="3">
        <v>0</v>
      </c>
      <c r="AB219" s="3">
        <v>0</v>
      </c>
      <c r="AC219" s="3">
        <v>88.28</v>
      </c>
      <c r="AD219" s="3">
        <v>103.01</v>
      </c>
      <c r="AE219" s="3">
        <v>17.760000000000002</v>
      </c>
      <c r="AF219" s="3">
        <v>69.72</v>
      </c>
      <c r="AG219" s="3">
        <v>36.06</v>
      </c>
      <c r="AH219" s="3">
        <v>71.06</v>
      </c>
      <c r="AI219" s="3">
        <v>99.1</v>
      </c>
      <c r="AJ219" s="3">
        <v>268.44</v>
      </c>
      <c r="AK219" s="3">
        <v>120.98</v>
      </c>
      <c r="AL219" s="3">
        <v>25.59</v>
      </c>
      <c r="AM219" s="3">
        <v>69.989999999999995</v>
      </c>
      <c r="AN219" s="3">
        <v>376.03</v>
      </c>
      <c r="AO219" s="3">
        <v>2.13</v>
      </c>
      <c r="AP219" s="3">
        <v>53.14</v>
      </c>
      <c r="AQ219" s="3">
        <v>48.54</v>
      </c>
      <c r="AR219" s="3">
        <v>52.7</v>
      </c>
      <c r="AS219" s="3">
        <v>22.35</v>
      </c>
      <c r="AT219" s="3">
        <v>0.17</v>
      </c>
      <c r="AU219" s="3">
        <v>0.08</v>
      </c>
      <c r="AV219" s="3">
        <v>0.04</v>
      </c>
      <c r="AW219" s="3">
        <v>0.1</v>
      </c>
      <c r="AX219" s="3">
        <v>0.11</v>
      </c>
      <c r="AY219" s="3">
        <v>0.52</v>
      </c>
      <c r="AZ219" s="3">
        <v>0</v>
      </c>
      <c r="BA219" s="3">
        <v>1.47</v>
      </c>
      <c r="BB219" s="3">
        <v>0</v>
      </c>
      <c r="BC219" s="3">
        <v>0.46</v>
      </c>
      <c r="BD219" s="3">
        <v>0</v>
      </c>
      <c r="BE219" s="3">
        <v>0</v>
      </c>
      <c r="BF219" s="3">
        <v>0</v>
      </c>
      <c r="BG219" s="3">
        <v>0.1</v>
      </c>
      <c r="BH219" s="3">
        <v>0.15</v>
      </c>
      <c r="BI219" s="3">
        <v>1.39</v>
      </c>
      <c r="BJ219" s="3">
        <v>0</v>
      </c>
      <c r="BK219" s="3">
        <v>0</v>
      </c>
      <c r="BL219" s="3">
        <v>0.21</v>
      </c>
      <c r="BM219" s="3">
        <v>0.01</v>
      </c>
      <c r="BN219" s="3">
        <v>0.01</v>
      </c>
      <c r="BO219" s="3">
        <v>0</v>
      </c>
      <c r="BP219" s="3">
        <v>0</v>
      </c>
      <c r="BQ219" s="3">
        <v>0</v>
      </c>
      <c r="BR219" s="3">
        <v>164.79</v>
      </c>
      <c r="BT219" s="3">
        <v>26.95</v>
      </c>
      <c r="BV219" s="3">
        <v>0</v>
      </c>
      <c r="BW219" s="3">
        <v>0</v>
      </c>
      <c r="BX219" s="3">
        <v>0</v>
      </c>
      <c r="BY219" s="3">
        <v>0</v>
      </c>
      <c r="BZ219" s="3">
        <v>0</v>
      </c>
      <c r="CA219" s="3">
        <v>0</v>
      </c>
      <c r="CB219" s="3">
        <v>0</v>
      </c>
      <c r="CC219" s="3">
        <v>0</v>
      </c>
      <c r="CD219" s="3">
        <v>0</v>
      </c>
      <c r="CE219" s="3">
        <v>0</v>
      </c>
      <c r="CF219" s="3">
        <v>1.33</v>
      </c>
    </row>
    <row r="220" spans="1:84" s="3" customFormat="1" ht="15" x14ac:dyDescent="0.25">
      <c r="A220" s="4" t="str">
        <f>"-"</f>
        <v>-</v>
      </c>
      <c r="B220" s="20" t="s">
        <v>76</v>
      </c>
      <c r="C220" s="18" t="str">
        <f>"100"</f>
        <v>100</v>
      </c>
      <c r="D220" s="19">
        <v>6.61</v>
      </c>
      <c r="E220" s="19">
        <v>0</v>
      </c>
      <c r="F220" s="19">
        <v>0.66</v>
      </c>
      <c r="G220" s="19">
        <v>0.66</v>
      </c>
      <c r="H220" s="19">
        <v>46.7</v>
      </c>
      <c r="I220" s="19">
        <v>224.80099999999999</v>
      </c>
      <c r="J220" s="27">
        <v>0.2</v>
      </c>
      <c r="K220" s="27">
        <v>0</v>
      </c>
      <c r="L220" s="27">
        <v>0</v>
      </c>
      <c r="M220" s="27">
        <v>0</v>
      </c>
      <c r="N220" s="27">
        <v>1.1000000000000001</v>
      </c>
      <c r="O220" s="27">
        <v>45.6</v>
      </c>
      <c r="P220" s="27">
        <v>0.2</v>
      </c>
      <c r="Q220" s="27">
        <v>0</v>
      </c>
      <c r="R220" s="27">
        <v>0</v>
      </c>
      <c r="S220" s="27">
        <v>0.3</v>
      </c>
      <c r="T220" s="27">
        <v>1.8</v>
      </c>
      <c r="U220" s="27">
        <v>245.7</v>
      </c>
      <c r="V220" s="27">
        <v>82.46</v>
      </c>
      <c r="W220" s="27">
        <v>0.05</v>
      </c>
      <c r="X220" s="27">
        <v>1.36</v>
      </c>
      <c r="Y220" s="27">
        <v>0</v>
      </c>
      <c r="Z220" s="33">
        <v>0</v>
      </c>
      <c r="AA220" s="3">
        <v>0</v>
      </c>
      <c r="AB220" s="3">
        <v>0</v>
      </c>
      <c r="AC220" s="3">
        <v>508.95</v>
      </c>
      <c r="AD220" s="3">
        <v>168.78</v>
      </c>
      <c r="AE220" s="3">
        <v>100.05</v>
      </c>
      <c r="AF220" s="3">
        <v>200.1</v>
      </c>
      <c r="AG220" s="3">
        <v>75.69</v>
      </c>
      <c r="AH220" s="3">
        <v>361.92</v>
      </c>
      <c r="AI220" s="3">
        <v>224.46</v>
      </c>
      <c r="AJ220" s="3">
        <v>313.2</v>
      </c>
      <c r="AK220" s="3">
        <v>258.39</v>
      </c>
      <c r="AL220" s="3">
        <v>135.72</v>
      </c>
      <c r="AM220" s="3">
        <v>240.12</v>
      </c>
      <c r="AN220" s="3">
        <v>2007.96</v>
      </c>
      <c r="AO220" s="3">
        <v>234.9</v>
      </c>
      <c r="AP220" s="3">
        <v>654.24</v>
      </c>
      <c r="AQ220" s="3">
        <v>284.49</v>
      </c>
      <c r="AR220" s="3">
        <v>188.79</v>
      </c>
      <c r="AS220" s="3">
        <v>149.63999999999999</v>
      </c>
      <c r="AT220" s="3">
        <v>0</v>
      </c>
      <c r="AU220" s="3">
        <v>0</v>
      </c>
      <c r="AV220" s="3">
        <v>0</v>
      </c>
      <c r="AW220" s="3">
        <v>0</v>
      </c>
      <c r="AX220" s="3">
        <v>0</v>
      </c>
      <c r="AY220" s="3">
        <v>0</v>
      </c>
      <c r="AZ220" s="3">
        <v>0.14000000000000001</v>
      </c>
      <c r="BA220" s="3">
        <v>0.08</v>
      </c>
      <c r="BB220" s="3">
        <v>7.0000000000000007E-2</v>
      </c>
      <c r="BC220" s="3">
        <v>0.01</v>
      </c>
      <c r="BD220" s="3">
        <v>0</v>
      </c>
      <c r="BE220" s="3">
        <v>0</v>
      </c>
      <c r="BF220" s="3">
        <v>0</v>
      </c>
      <c r="BG220" s="3">
        <v>0</v>
      </c>
      <c r="BH220" s="3">
        <v>0.01</v>
      </c>
      <c r="BI220" s="3">
        <v>7.0000000000000007E-2</v>
      </c>
      <c r="BJ220" s="3">
        <v>0</v>
      </c>
      <c r="BK220" s="3">
        <v>0</v>
      </c>
      <c r="BL220" s="3">
        <v>0.28000000000000003</v>
      </c>
      <c r="BM220" s="3">
        <v>0.01</v>
      </c>
      <c r="BN220" s="3">
        <v>0</v>
      </c>
      <c r="BO220" s="3">
        <v>0</v>
      </c>
      <c r="BP220" s="3">
        <v>0</v>
      </c>
      <c r="BQ220" s="3">
        <v>0</v>
      </c>
      <c r="BR220" s="3">
        <v>39.1</v>
      </c>
      <c r="BT220" s="3">
        <v>0</v>
      </c>
      <c r="BV220" s="3">
        <v>0</v>
      </c>
      <c r="BW220" s="3">
        <v>0</v>
      </c>
      <c r="BX220" s="3">
        <v>0</v>
      </c>
      <c r="BY220" s="3">
        <v>0</v>
      </c>
      <c r="BZ220" s="3">
        <v>0</v>
      </c>
      <c r="CA220" s="3">
        <v>0</v>
      </c>
      <c r="CB220" s="3">
        <v>0</v>
      </c>
      <c r="CC220" s="3">
        <v>0</v>
      </c>
      <c r="CD220" s="3">
        <v>0</v>
      </c>
      <c r="CE220" s="3">
        <v>0</v>
      </c>
      <c r="CF220" s="3">
        <v>0</v>
      </c>
    </row>
    <row r="221" spans="1:84" s="4" customFormat="1" ht="15" x14ac:dyDescent="0.25">
      <c r="A221" s="4" t="str">
        <f>"15/10"</f>
        <v>15/10</v>
      </c>
      <c r="B221" s="20" t="s">
        <v>98</v>
      </c>
      <c r="C221" s="18" t="str">
        <f>"200"</f>
        <v>200</v>
      </c>
      <c r="D221" s="19">
        <v>0.08</v>
      </c>
      <c r="E221" s="19">
        <v>0</v>
      </c>
      <c r="F221" s="19">
        <v>0.01</v>
      </c>
      <c r="G221" s="19">
        <v>0.01</v>
      </c>
      <c r="H221" s="19">
        <v>9</v>
      </c>
      <c r="I221" s="19">
        <v>35.682173658536598</v>
      </c>
      <c r="J221" s="27">
        <v>0</v>
      </c>
      <c r="K221" s="27">
        <v>0</v>
      </c>
      <c r="L221" s="27">
        <v>0</v>
      </c>
      <c r="M221" s="27">
        <v>0</v>
      </c>
      <c r="N221" s="27">
        <v>9</v>
      </c>
      <c r="O221" s="27">
        <v>0</v>
      </c>
      <c r="P221" s="27">
        <v>0.11</v>
      </c>
      <c r="Q221" s="27">
        <v>0</v>
      </c>
      <c r="R221" s="27">
        <v>0</v>
      </c>
      <c r="S221" s="27">
        <v>0.28000000000000003</v>
      </c>
      <c r="T221" s="27">
        <v>0.04</v>
      </c>
      <c r="U221" s="27">
        <v>0.63</v>
      </c>
      <c r="V221" s="27">
        <v>7.25</v>
      </c>
      <c r="W221" s="27">
        <v>0</v>
      </c>
      <c r="X221" s="27">
        <v>0</v>
      </c>
      <c r="Y221" s="27">
        <v>0.78</v>
      </c>
      <c r="Z221" s="34">
        <v>0</v>
      </c>
      <c r="AA221" s="4">
        <v>0</v>
      </c>
      <c r="AB221" s="4">
        <v>0</v>
      </c>
      <c r="AC221" s="4">
        <v>0</v>
      </c>
      <c r="AD221" s="4">
        <v>0</v>
      </c>
      <c r="AE221" s="4">
        <v>0</v>
      </c>
      <c r="AF221" s="4">
        <v>0</v>
      </c>
      <c r="AG221" s="4">
        <v>0</v>
      </c>
      <c r="AH221" s="4">
        <v>0</v>
      </c>
      <c r="AI221" s="4">
        <v>0</v>
      </c>
      <c r="AJ221" s="4">
        <v>0</v>
      </c>
      <c r="AK221" s="4">
        <v>0</v>
      </c>
      <c r="AL221" s="4">
        <v>0</v>
      </c>
      <c r="AM221" s="4">
        <v>0</v>
      </c>
      <c r="AN221" s="4">
        <v>0</v>
      </c>
      <c r="AO221" s="4">
        <v>0</v>
      </c>
      <c r="AP221" s="4">
        <v>0</v>
      </c>
      <c r="AQ221" s="4">
        <v>0</v>
      </c>
      <c r="AR221" s="4">
        <v>0</v>
      </c>
      <c r="AS221" s="4">
        <v>0</v>
      </c>
      <c r="AT221" s="4">
        <v>0</v>
      </c>
      <c r="AU221" s="4">
        <v>0</v>
      </c>
      <c r="AV221" s="4">
        <v>0</v>
      </c>
      <c r="AW221" s="4">
        <v>0</v>
      </c>
      <c r="AX221" s="4">
        <v>0</v>
      </c>
      <c r="AY221" s="4">
        <v>0</v>
      </c>
      <c r="AZ221" s="4">
        <v>0</v>
      </c>
      <c r="BA221" s="4">
        <v>0</v>
      </c>
      <c r="BB221" s="4">
        <v>0</v>
      </c>
      <c r="BC221" s="4">
        <v>0</v>
      </c>
      <c r="BD221" s="4">
        <v>0</v>
      </c>
      <c r="BE221" s="4">
        <v>0</v>
      </c>
      <c r="BF221" s="4">
        <v>0</v>
      </c>
      <c r="BG221" s="4">
        <v>0</v>
      </c>
      <c r="BH221" s="4">
        <v>0</v>
      </c>
      <c r="BI221" s="4">
        <v>0</v>
      </c>
      <c r="BJ221" s="4">
        <v>0</v>
      </c>
      <c r="BK221" s="4">
        <v>0</v>
      </c>
      <c r="BL221" s="4">
        <v>0</v>
      </c>
      <c r="BM221" s="4">
        <v>0</v>
      </c>
      <c r="BN221" s="4">
        <v>0</v>
      </c>
      <c r="BO221" s="4">
        <v>0</v>
      </c>
      <c r="BP221" s="4">
        <v>0</v>
      </c>
      <c r="BQ221" s="4">
        <v>0</v>
      </c>
      <c r="BR221" s="4">
        <v>199.43</v>
      </c>
      <c r="BT221" s="4">
        <v>7.0000000000000007E-2</v>
      </c>
      <c r="BV221" s="4">
        <v>0</v>
      </c>
      <c r="BW221" s="4">
        <v>0</v>
      </c>
      <c r="BX221" s="4">
        <v>0</v>
      </c>
      <c r="BY221" s="4">
        <v>0</v>
      </c>
      <c r="BZ221" s="4">
        <v>0</v>
      </c>
      <c r="CA221" s="4">
        <v>0</v>
      </c>
      <c r="CB221" s="4">
        <v>0</v>
      </c>
      <c r="CC221" s="4">
        <v>0</v>
      </c>
      <c r="CD221" s="4">
        <v>0</v>
      </c>
      <c r="CE221" s="4">
        <v>9.76</v>
      </c>
      <c r="CF221" s="4">
        <v>0</v>
      </c>
    </row>
    <row r="222" spans="1:84" s="5" customFormat="1" ht="14.25" x14ac:dyDescent="0.2">
      <c r="A222" s="6"/>
      <c r="B222" s="21" t="s">
        <v>99</v>
      </c>
      <c r="C222" s="22">
        <f>C221+C220+C219+C218+C217</f>
        <v>700</v>
      </c>
      <c r="D222" s="23">
        <v>26.52</v>
      </c>
      <c r="E222" s="23">
        <v>14.82</v>
      </c>
      <c r="F222" s="23">
        <v>25</v>
      </c>
      <c r="G222" s="23">
        <v>6.51</v>
      </c>
      <c r="H222" s="23">
        <v>99.08</v>
      </c>
      <c r="I222" s="23">
        <v>743.03</v>
      </c>
      <c r="J222" s="28">
        <v>12.31</v>
      </c>
      <c r="K222" s="28">
        <v>3.51</v>
      </c>
      <c r="L222" s="28">
        <v>0.46</v>
      </c>
      <c r="M222" s="28">
        <v>0</v>
      </c>
      <c r="N222" s="28">
        <v>22.92</v>
      </c>
      <c r="O222" s="28">
        <v>76.16</v>
      </c>
      <c r="P222" s="28">
        <v>4.37</v>
      </c>
      <c r="Q222" s="28">
        <v>0</v>
      </c>
      <c r="R222" s="28">
        <v>0</v>
      </c>
      <c r="S222" s="28">
        <v>1.29</v>
      </c>
      <c r="T222" s="28">
        <v>8.86</v>
      </c>
      <c r="U222" s="28">
        <v>1595.58</v>
      </c>
      <c r="V222" s="28">
        <v>1505.19</v>
      </c>
      <c r="W222" s="28">
        <v>0.32</v>
      </c>
      <c r="X222" s="28">
        <v>6.86</v>
      </c>
      <c r="Y222" s="28">
        <v>51.12</v>
      </c>
      <c r="Z222" s="5">
        <v>0</v>
      </c>
      <c r="AA222" s="5">
        <v>0</v>
      </c>
      <c r="AB222" s="5">
        <v>0</v>
      </c>
      <c r="AC222" s="5">
        <v>1778.79</v>
      </c>
      <c r="AD222" s="5">
        <v>1472.32</v>
      </c>
      <c r="AE222" s="5">
        <v>466.42</v>
      </c>
      <c r="AF222" s="5">
        <v>908.1</v>
      </c>
      <c r="AG222" s="5">
        <v>282.5</v>
      </c>
      <c r="AH222" s="5">
        <v>1100.08</v>
      </c>
      <c r="AI222" s="5">
        <v>1186.3399999999999</v>
      </c>
      <c r="AJ222" s="5">
        <v>1438.22</v>
      </c>
      <c r="AK222" s="5">
        <v>1818.79</v>
      </c>
      <c r="AL222" s="5">
        <v>708.57</v>
      </c>
      <c r="AM222" s="5">
        <v>1049.8800000000001</v>
      </c>
      <c r="AN222" s="5">
        <v>5112.29</v>
      </c>
      <c r="AO222" s="5">
        <v>495.77</v>
      </c>
      <c r="AP222" s="5">
        <v>1347.13</v>
      </c>
      <c r="AQ222" s="5">
        <v>980.44</v>
      </c>
      <c r="AR222" s="5">
        <v>778.42</v>
      </c>
      <c r="AS222" s="5">
        <v>395.89</v>
      </c>
      <c r="AT222" s="5">
        <v>0.31</v>
      </c>
      <c r="AU222" s="5">
        <v>0.14000000000000001</v>
      </c>
      <c r="AV222" s="5">
        <v>0.08</v>
      </c>
      <c r="AW222" s="5">
        <v>0.17</v>
      </c>
      <c r="AX222" s="5">
        <v>0.2</v>
      </c>
      <c r="AY222" s="5">
        <v>1.42</v>
      </c>
      <c r="AZ222" s="5">
        <v>0.18</v>
      </c>
      <c r="BA222" s="5">
        <v>21.52</v>
      </c>
      <c r="BB222" s="5">
        <v>0.1</v>
      </c>
      <c r="BC222" s="5">
        <v>22.51</v>
      </c>
      <c r="BD222" s="5">
        <v>1.04</v>
      </c>
      <c r="BE222" s="5">
        <v>0.03</v>
      </c>
      <c r="BF222" s="5">
        <v>0</v>
      </c>
      <c r="BG222" s="5">
        <v>0.17</v>
      </c>
      <c r="BH222" s="5">
        <v>1.07</v>
      </c>
      <c r="BI222" s="5">
        <v>30.43</v>
      </c>
      <c r="BJ222" s="5">
        <v>0</v>
      </c>
      <c r="BK222" s="5">
        <v>0</v>
      </c>
      <c r="BL222" s="5">
        <v>8.6999999999999993</v>
      </c>
      <c r="BM222" s="5">
        <v>0.03</v>
      </c>
      <c r="BN222" s="5">
        <v>0.01</v>
      </c>
      <c r="BO222" s="5">
        <v>0</v>
      </c>
      <c r="BP222" s="5">
        <v>0</v>
      </c>
      <c r="BQ222" s="5">
        <v>0</v>
      </c>
      <c r="BR222" s="5">
        <v>562.36</v>
      </c>
      <c r="BS222" s="5" t="e">
        <f>$I$222/#REF!*100</f>
        <v>#REF!</v>
      </c>
      <c r="BT222" s="5">
        <v>141.87</v>
      </c>
      <c r="BV222" s="5">
        <v>0</v>
      </c>
      <c r="BW222" s="5">
        <v>0</v>
      </c>
      <c r="BX222" s="5">
        <v>0</v>
      </c>
      <c r="BY222" s="5">
        <v>0</v>
      </c>
      <c r="BZ222" s="5">
        <v>0</v>
      </c>
      <c r="CA222" s="5">
        <v>0</v>
      </c>
      <c r="CB222" s="5">
        <v>0</v>
      </c>
      <c r="CC222" s="5">
        <v>0</v>
      </c>
      <c r="CD222" s="5">
        <v>0</v>
      </c>
      <c r="CE222" s="5">
        <v>14.76</v>
      </c>
      <c r="CF222" s="5">
        <v>3.16</v>
      </c>
    </row>
    <row r="223" spans="1:84" s="2" customFormat="1" x14ac:dyDescent="0.25">
      <c r="A223" s="4"/>
      <c r="B223" s="57" t="s">
        <v>100</v>
      </c>
      <c r="C223" s="18"/>
      <c r="D223" s="19"/>
      <c r="E223" s="19"/>
      <c r="F223" s="19"/>
      <c r="G223" s="19"/>
      <c r="H223" s="19"/>
      <c r="I223" s="19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</row>
    <row r="224" spans="1:84" s="4" customFormat="1" ht="15" x14ac:dyDescent="0.25">
      <c r="A224" s="4" t="str">
        <f>"-"</f>
        <v>-</v>
      </c>
      <c r="B224" s="20" t="s">
        <v>101</v>
      </c>
      <c r="C224" s="18" t="str">
        <f>"200"</f>
        <v>200</v>
      </c>
      <c r="D224" s="19">
        <v>6</v>
      </c>
      <c r="E224" s="19">
        <v>6</v>
      </c>
      <c r="F224" s="19">
        <v>0.1</v>
      </c>
      <c r="G224" s="19">
        <v>0</v>
      </c>
      <c r="H224" s="19">
        <v>8</v>
      </c>
      <c r="I224" s="19">
        <v>60.4</v>
      </c>
      <c r="J224" s="27">
        <v>0</v>
      </c>
      <c r="K224" s="27">
        <v>0</v>
      </c>
      <c r="L224" s="27">
        <v>0</v>
      </c>
      <c r="M224" s="27">
        <v>0</v>
      </c>
      <c r="N224" s="27">
        <v>8</v>
      </c>
      <c r="O224" s="27">
        <v>0</v>
      </c>
      <c r="P224" s="27">
        <v>0</v>
      </c>
      <c r="Q224" s="27">
        <v>0</v>
      </c>
      <c r="R224" s="27">
        <v>0</v>
      </c>
      <c r="S224" s="27">
        <v>1.7</v>
      </c>
      <c r="T224" s="27">
        <v>1.4</v>
      </c>
      <c r="U224" s="27">
        <v>0</v>
      </c>
      <c r="V224" s="27">
        <v>304</v>
      </c>
      <c r="W224" s="27">
        <v>0.34</v>
      </c>
      <c r="X224" s="27">
        <v>0.2</v>
      </c>
      <c r="Y224" s="27">
        <v>1.4</v>
      </c>
      <c r="Z224" s="34">
        <v>0</v>
      </c>
      <c r="AA224" s="4">
        <v>0</v>
      </c>
      <c r="AB224" s="4">
        <v>0</v>
      </c>
      <c r="AC224" s="4">
        <v>0</v>
      </c>
      <c r="AD224" s="4">
        <v>0</v>
      </c>
      <c r="AE224" s="4">
        <v>0</v>
      </c>
      <c r="AF224" s="4">
        <v>0</v>
      </c>
      <c r="AG224" s="4">
        <v>0</v>
      </c>
      <c r="AH224" s="4">
        <v>0</v>
      </c>
      <c r="AI224" s="4">
        <v>0</v>
      </c>
      <c r="AJ224" s="4">
        <v>0</v>
      </c>
      <c r="AK224" s="4">
        <v>0</v>
      </c>
      <c r="AL224" s="4">
        <v>0</v>
      </c>
      <c r="AM224" s="4">
        <v>0</v>
      </c>
      <c r="AN224" s="4">
        <v>0</v>
      </c>
      <c r="AO224" s="4">
        <v>0</v>
      </c>
      <c r="AP224" s="4">
        <v>0</v>
      </c>
      <c r="AQ224" s="4">
        <v>0</v>
      </c>
      <c r="AR224" s="4">
        <v>0</v>
      </c>
      <c r="AS224" s="4">
        <v>0</v>
      </c>
      <c r="AT224" s="4">
        <v>0</v>
      </c>
      <c r="AU224" s="4">
        <v>0</v>
      </c>
      <c r="AV224" s="4">
        <v>0</v>
      </c>
      <c r="AW224" s="4">
        <v>0</v>
      </c>
      <c r="AX224" s="4">
        <v>0</v>
      </c>
      <c r="AY224" s="4">
        <v>0</v>
      </c>
      <c r="AZ224" s="4">
        <v>0</v>
      </c>
      <c r="BA224" s="4">
        <v>0</v>
      </c>
      <c r="BB224" s="4">
        <v>0</v>
      </c>
      <c r="BC224" s="4">
        <v>0</v>
      </c>
      <c r="BD224" s="4">
        <v>0</v>
      </c>
      <c r="BE224" s="4">
        <v>0</v>
      </c>
      <c r="BF224" s="4">
        <v>0</v>
      </c>
      <c r="BG224" s="4">
        <v>0</v>
      </c>
      <c r="BH224" s="4">
        <v>0</v>
      </c>
      <c r="BI224" s="4">
        <v>0</v>
      </c>
      <c r="BJ224" s="4">
        <v>0</v>
      </c>
      <c r="BK224" s="4">
        <v>0</v>
      </c>
      <c r="BL224" s="4">
        <v>0</v>
      </c>
      <c r="BM224" s="4">
        <v>0</v>
      </c>
      <c r="BN224" s="4">
        <v>0</v>
      </c>
      <c r="BO224" s="4">
        <v>0</v>
      </c>
      <c r="BP224" s="4">
        <v>0</v>
      </c>
      <c r="BQ224" s="4">
        <v>0</v>
      </c>
      <c r="BR224" s="4">
        <v>182.8</v>
      </c>
      <c r="BT224" s="4">
        <v>0</v>
      </c>
      <c r="BV224" s="4">
        <v>0</v>
      </c>
      <c r="BW224" s="4">
        <v>0</v>
      </c>
      <c r="BX224" s="4">
        <v>0</v>
      </c>
      <c r="BY224" s="4">
        <v>0</v>
      </c>
      <c r="BZ224" s="4">
        <v>0</v>
      </c>
      <c r="CA224" s="4">
        <v>0</v>
      </c>
      <c r="CB224" s="4">
        <v>0</v>
      </c>
      <c r="CC224" s="4">
        <v>0</v>
      </c>
      <c r="CD224" s="4">
        <v>0</v>
      </c>
      <c r="CE224" s="4">
        <v>0</v>
      </c>
      <c r="CF224" s="4">
        <v>0</v>
      </c>
    </row>
    <row r="225" spans="1:84" s="5" customFormat="1" ht="14.25" x14ac:dyDescent="0.2">
      <c r="A225" s="6"/>
      <c r="B225" s="21" t="s">
        <v>102</v>
      </c>
      <c r="C225" s="22" t="str">
        <f>C224</f>
        <v>200</v>
      </c>
      <c r="D225" s="23">
        <v>6</v>
      </c>
      <c r="E225" s="23">
        <v>6</v>
      </c>
      <c r="F225" s="23">
        <v>0.1</v>
      </c>
      <c r="G225" s="23">
        <v>0</v>
      </c>
      <c r="H225" s="23">
        <v>8</v>
      </c>
      <c r="I225" s="23">
        <v>60.4</v>
      </c>
      <c r="J225" s="28">
        <v>0</v>
      </c>
      <c r="K225" s="28">
        <v>0</v>
      </c>
      <c r="L225" s="28">
        <v>0</v>
      </c>
      <c r="M225" s="28">
        <v>0</v>
      </c>
      <c r="N225" s="28">
        <v>8</v>
      </c>
      <c r="O225" s="28">
        <v>0</v>
      </c>
      <c r="P225" s="28">
        <v>0</v>
      </c>
      <c r="Q225" s="28">
        <v>0</v>
      </c>
      <c r="R225" s="28">
        <v>0</v>
      </c>
      <c r="S225" s="28">
        <v>1.7</v>
      </c>
      <c r="T225" s="28">
        <v>1.4</v>
      </c>
      <c r="U225" s="28">
        <v>0</v>
      </c>
      <c r="V225" s="28">
        <v>304</v>
      </c>
      <c r="W225" s="28">
        <v>0.34</v>
      </c>
      <c r="X225" s="28">
        <v>0.2</v>
      </c>
      <c r="Y225" s="28">
        <v>1.4</v>
      </c>
      <c r="Z225" s="5">
        <v>0</v>
      </c>
      <c r="AA225" s="5">
        <v>0</v>
      </c>
      <c r="AB225" s="5">
        <v>0</v>
      </c>
      <c r="AC225" s="5">
        <v>0</v>
      </c>
      <c r="AD225" s="5">
        <v>0</v>
      </c>
      <c r="AE225" s="5">
        <v>0</v>
      </c>
      <c r="AF225" s="5">
        <v>0</v>
      </c>
      <c r="AG225" s="5">
        <v>0</v>
      </c>
      <c r="AH225" s="5">
        <v>0</v>
      </c>
      <c r="AI225" s="5">
        <v>0</v>
      </c>
      <c r="AJ225" s="5">
        <v>0</v>
      </c>
      <c r="AK225" s="5">
        <v>0</v>
      </c>
      <c r="AL225" s="5">
        <v>0</v>
      </c>
      <c r="AM225" s="5">
        <v>0</v>
      </c>
      <c r="AN225" s="5">
        <v>0</v>
      </c>
      <c r="AO225" s="5">
        <v>0</v>
      </c>
      <c r="AP225" s="5">
        <v>0</v>
      </c>
      <c r="AQ225" s="5">
        <v>0</v>
      </c>
      <c r="AR225" s="5">
        <v>0</v>
      </c>
      <c r="AS225" s="5">
        <v>0</v>
      </c>
      <c r="AT225" s="5">
        <v>0</v>
      </c>
      <c r="AU225" s="5">
        <v>0</v>
      </c>
      <c r="AV225" s="5">
        <v>0</v>
      </c>
      <c r="AW225" s="5">
        <v>0</v>
      </c>
      <c r="AX225" s="5">
        <v>0</v>
      </c>
      <c r="AY225" s="5">
        <v>0</v>
      </c>
      <c r="AZ225" s="5">
        <v>0</v>
      </c>
      <c r="BA225" s="5">
        <v>0</v>
      </c>
      <c r="BB225" s="5">
        <v>0</v>
      </c>
      <c r="BC225" s="5">
        <v>0</v>
      </c>
      <c r="BD225" s="5">
        <v>0</v>
      </c>
      <c r="BE225" s="5">
        <v>0</v>
      </c>
      <c r="BF225" s="5">
        <v>0</v>
      </c>
      <c r="BG225" s="5">
        <v>0</v>
      </c>
      <c r="BH225" s="5">
        <v>0</v>
      </c>
      <c r="BI225" s="5">
        <v>0</v>
      </c>
      <c r="BJ225" s="5">
        <v>0</v>
      </c>
      <c r="BK225" s="5">
        <v>0</v>
      </c>
      <c r="BL225" s="5">
        <v>0</v>
      </c>
      <c r="BM225" s="5">
        <v>0</v>
      </c>
      <c r="BN225" s="5">
        <v>0</v>
      </c>
      <c r="BO225" s="5">
        <v>0</v>
      </c>
      <c r="BP225" s="5">
        <v>0</v>
      </c>
      <c r="BQ225" s="5">
        <v>0</v>
      </c>
      <c r="BR225" s="5">
        <v>182.8</v>
      </c>
      <c r="BS225" s="5" t="e">
        <f>$I$225/#REF!*100</f>
        <v>#REF!</v>
      </c>
      <c r="BT225" s="5">
        <v>0</v>
      </c>
      <c r="BV225" s="5">
        <v>0</v>
      </c>
      <c r="BW225" s="5">
        <v>0</v>
      </c>
      <c r="BX225" s="5">
        <v>0</v>
      </c>
      <c r="BY225" s="5">
        <v>0</v>
      </c>
      <c r="BZ225" s="5">
        <v>0</v>
      </c>
      <c r="CA225" s="5">
        <v>0</v>
      </c>
      <c r="CB225" s="5">
        <v>0</v>
      </c>
      <c r="CC225" s="5">
        <v>0</v>
      </c>
      <c r="CD225" s="5">
        <v>0</v>
      </c>
      <c r="CE225" s="5">
        <v>0</v>
      </c>
      <c r="CF225" s="5">
        <v>0</v>
      </c>
    </row>
    <row r="226" spans="1:84" s="5" customFormat="1" ht="14.25" x14ac:dyDescent="0.2">
      <c r="A226" s="6"/>
      <c r="B226" s="21" t="s">
        <v>103</v>
      </c>
      <c r="C226" s="22">
        <f>C225+C222+C215+C210+C202+C199</f>
        <v>3220</v>
      </c>
      <c r="D226" s="23">
        <v>116.59</v>
      </c>
      <c r="E226" s="23">
        <v>67.150000000000006</v>
      </c>
      <c r="F226" s="23">
        <v>87.94</v>
      </c>
      <c r="G226" s="23">
        <v>28.88</v>
      </c>
      <c r="H226" s="23">
        <v>462.87</v>
      </c>
      <c r="I226" s="23">
        <v>3197.17</v>
      </c>
      <c r="J226" s="28">
        <v>38.58</v>
      </c>
      <c r="K226" s="28">
        <v>15.04</v>
      </c>
      <c r="L226" s="28">
        <v>6.77</v>
      </c>
      <c r="M226" s="28">
        <v>0</v>
      </c>
      <c r="N226" s="28">
        <v>157.55000000000001</v>
      </c>
      <c r="O226" s="28">
        <v>305.32</v>
      </c>
      <c r="P226" s="28">
        <v>30.89</v>
      </c>
      <c r="Q226" s="28">
        <v>0</v>
      </c>
      <c r="R226" s="28">
        <v>0</v>
      </c>
      <c r="S226" s="28">
        <v>9.02</v>
      </c>
      <c r="T226" s="28">
        <v>31.02</v>
      </c>
      <c r="U226" s="28">
        <v>4444.62</v>
      </c>
      <c r="V226" s="28">
        <v>4588.99</v>
      </c>
      <c r="W226" s="28">
        <v>3.18</v>
      </c>
      <c r="X226" s="28">
        <v>22.51</v>
      </c>
      <c r="Y226" s="28">
        <v>117.39</v>
      </c>
      <c r="Z226" s="5">
        <v>0.4</v>
      </c>
      <c r="AA226" s="5">
        <v>0</v>
      </c>
      <c r="AB226" s="5">
        <v>0</v>
      </c>
      <c r="AC226" s="5">
        <v>6609.11</v>
      </c>
      <c r="AD226" s="5">
        <v>3816.8</v>
      </c>
      <c r="AE226" s="5">
        <v>1788.91</v>
      </c>
      <c r="AF226" s="5">
        <v>2975.18</v>
      </c>
      <c r="AG226" s="5">
        <v>1062.95</v>
      </c>
      <c r="AH226" s="5">
        <v>4428.6099999999997</v>
      </c>
      <c r="AI226" s="5">
        <v>3806.33</v>
      </c>
      <c r="AJ226" s="5">
        <v>5840.58</v>
      </c>
      <c r="AK226" s="5">
        <v>6665.6</v>
      </c>
      <c r="AL226" s="5">
        <v>2182.1799999999998</v>
      </c>
      <c r="AM226" s="5">
        <v>3753.38</v>
      </c>
      <c r="AN226" s="5">
        <v>20062.099999999999</v>
      </c>
      <c r="AO226" s="5">
        <v>1085.83</v>
      </c>
      <c r="AP226" s="5">
        <v>5812.7</v>
      </c>
      <c r="AQ226" s="5">
        <v>4053.2</v>
      </c>
      <c r="AR226" s="5">
        <v>2806.08</v>
      </c>
      <c r="AS226" s="5">
        <v>1485.67</v>
      </c>
      <c r="AT226" s="5">
        <v>3.85</v>
      </c>
      <c r="AU226" s="5">
        <v>3.04</v>
      </c>
      <c r="AV226" s="5">
        <v>1.98</v>
      </c>
      <c r="AW226" s="5">
        <v>4.54</v>
      </c>
      <c r="AX226" s="5">
        <v>2.15</v>
      </c>
      <c r="AY226" s="5">
        <v>13.4</v>
      </c>
      <c r="AZ226" s="5">
        <v>1.1100000000000001</v>
      </c>
      <c r="BA226" s="5">
        <v>43.89</v>
      </c>
      <c r="BB226" s="5">
        <v>0.56000000000000005</v>
      </c>
      <c r="BC226" s="5">
        <v>32.340000000000003</v>
      </c>
      <c r="BD226" s="5">
        <v>2.56</v>
      </c>
      <c r="BE226" s="5">
        <v>0.76</v>
      </c>
      <c r="BF226" s="5">
        <v>0</v>
      </c>
      <c r="BG226" s="5">
        <v>0.5</v>
      </c>
      <c r="BH226" s="5">
        <v>3.65</v>
      </c>
      <c r="BI226" s="5">
        <v>85.94</v>
      </c>
      <c r="BJ226" s="5">
        <v>0.14000000000000001</v>
      </c>
      <c r="BK226" s="5">
        <v>0</v>
      </c>
      <c r="BL226" s="5">
        <v>33.950000000000003</v>
      </c>
      <c r="BM226" s="5">
        <v>1</v>
      </c>
      <c r="BN226" s="5">
        <v>1.1299999999999999</v>
      </c>
      <c r="BO226" s="5">
        <v>0</v>
      </c>
      <c r="BP226" s="5">
        <v>0</v>
      </c>
      <c r="BQ226" s="5">
        <v>0</v>
      </c>
      <c r="BR226" s="5">
        <v>2505.6</v>
      </c>
      <c r="BT226" s="5">
        <v>6718.21</v>
      </c>
      <c r="BV226" s="5">
        <v>0</v>
      </c>
      <c r="BW226" s="5">
        <v>0</v>
      </c>
      <c r="BX226" s="5">
        <v>0</v>
      </c>
      <c r="BY226" s="5">
        <v>0</v>
      </c>
      <c r="BZ226" s="5">
        <v>0</v>
      </c>
      <c r="CA226" s="5">
        <v>0</v>
      </c>
      <c r="CB226" s="5">
        <v>0</v>
      </c>
      <c r="CC226" s="5">
        <v>0</v>
      </c>
      <c r="CD226" s="5">
        <v>0</v>
      </c>
      <c r="CE226" s="5">
        <v>78.760000000000005</v>
      </c>
      <c r="CF226" s="5">
        <v>7.79</v>
      </c>
    </row>
    <row r="227" spans="1:84" s="2" customFormat="1" ht="15" x14ac:dyDescent="0.25">
      <c r="B227" s="24"/>
      <c r="C227" s="25"/>
      <c r="D227" s="26"/>
      <c r="E227" s="26"/>
      <c r="F227" s="26"/>
      <c r="G227" s="26"/>
      <c r="H227" s="26"/>
      <c r="I227" s="26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35"/>
    </row>
    <row r="228" spans="1:84" s="2" customFormat="1" ht="15" x14ac:dyDescent="0.25">
      <c r="B228" s="24"/>
      <c r="C228" s="25"/>
      <c r="D228" s="26"/>
      <c r="E228" s="26"/>
      <c r="F228" s="26"/>
      <c r="G228" s="26"/>
      <c r="H228" s="26"/>
      <c r="I228" s="26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35"/>
    </row>
    <row r="229" spans="1:84" s="2" customFormat="1" x14ac:dyDescent="0.25">
      <c r="A229" s="4"/>
      <c r="B229" s="57" t="s">
        <v>159</v>
      </c>
      <c r="C229" s="18"/>
      <c r="D229" s="19"/>
      <c r="E229" s="19"/>
      <c r="F229" s="19"/>
      <c r="G229" s="19"/>
      <c r="H229" s="19"/>
      <c r="I229" s="19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</row>
    <row r="230" spans="1:84" s="2" customFormat="1" x14ac:dyDescent="0.25">
      <c r="A230" s="4"/>
      <c r="B230" s="57" t="s">
        <v>71</v>
      </c>
      <c r="C230" s="18"/>
      <c r="D230" s="19"/>
      <c r="E230" s="19"/>
      <c r="F230" s="19"/>
      <c r="G230" s="19"/>
      <c r="H230" s="19"/>
      <c r="I230" s="19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</row>
    <row r="231" spans="1:84" s="3" customFormat="1" ht="15" x14ac:dyDescent="0.25">
      <c r="A231" s="4" t="str">
        <f>"9/5"</f>
        <v>9/5</v>
      </c>
      <c r="B231" s="20" t="s">
        <v>133</v>
      </c>
      <c r="C231" s="18" t="str">
        <f>"100"</f>
        <v>100</v>
      </c>
      <c r="D231" s="19">
        <v>16.899999999999999</v>
      </c>
      <c r="E231" s="19">
        <v>16.260000000000002</v>
      </c>
      <c r="F231" s="19">
        <v>9.6</v>
      </c>
      <c r="G231" s="19">
        <v>1.01</v>
      </c>
      <c r="H231" s="19">
        <v>13.2</v>
      </c>
      <c r="I231" s="19">
        <v>209.23245750000001</v>
      </c>
      <c r="J231" s="27">
        <v>5.28</v>
      </c>
      <c r="K231" s="27">
        <v>0.65</v>
      </c>
      <c r="L231" s="27">
        <v>0</v>
      </c>
      <c r="M231" s="27">
        <v>0</v>
      </c>
      <c r="N231" s="27">
        <v>8.9700000000000006</v>
      </c>
      <c r="O231" s="27">
        <v>4.2300000000000004</v>
      </c>
      <c r="P231" s="27">
        <v>0.22</v>
      </c>
      <c r="Q231" s="27">
        <v>0</v>
      </c>
      <c r="R231" s="27">
        <v>0</v>
      </c>
      <c r="S231" s="27">
        <v>1.1200000000000001</v>
      </c>
      <c r="T231" s="27">
        <v>1.01</v>
      </c>
      <c r="U231" s="27">
        <v>39.64</v>
      </c>
      <c r="V231" s="27">
        <v>107.52</v>
      </c>
      <c r="W231" s="27">
        <v>0.23</v>
      </c>
      <c r="X231" s="27">
        <v>0.41</v>
      </c>
      <c r="Y231" s="27">
        <v>0.23</v>
      </c>
      <c r="Z231" s="33">
        <v>0</v>
      </c>
      <c r="AA231" s="3">
        <v>0</v>
      </c>
      <c r="AB231" s="3">
        <v>0</v>
      </c>
      <c r="AC231" s="3">
        <v>93.19</v>
      </c>
      <c r="AD231" s="3">
        <v>51.92</v>
      </c>
      <c r="AE231" s="3">
        <v>25.8</v>
      </c>
      <c r="AF231" s="3">
        <v>43.75</v>
      </c>
      <c r="AG231" s="3">
        <v>15.08</v>
      </c>
      <c r="AH231" s="3">
        <v>59.24</v>
      </c>
      <c r="AI231" s="3">
        <v>47.98</v>
      </c>
      <c r="AJ231" s="3">
        <v>61.59</v>
      </c>
      <c r="AK231" s="3">
        <v>70.17</v>
      </c>
      <c r="AL231" s="3">
        <v>26.76</v>
      </c>
      <c r="AM231" s="3">
        <v>38.35</v>
      </c>
      <c r="AN231" s="3">
        <v>264.97000000000003</v>
      </c>
      <c r="AO231" s="3">
        <v>0.53</v>
      </c>
      <c r="AP231" s="3">
        <v>79.27</v>
      </c>
      <c r="AQ231" s="3">
        <v>67.989999999999995</v>
      </c>
      <c r="AR231" s="3">
        <v>35.92</v>
      </c>
      <c r="AS231" s="3">
        <v>25.29</v>
      </c>
      <c r="AT231" s="3">
        <v>0</v>
      </c>
      <c r="AU231" s="3">
        <v>0</v>
      </c>
      <c r="AV231" s="3">
        <v>0</v>
      </c>
      <c r="AW231" s="3">
        <v>0</v>
      </c>
      <c r="AX231" s="3">
        <v>0</v>
      </c>
      <c r="AY231" s="3">
        <v>0</v>
      </c>
      <c r="AZ231" s="3">
        <v>0</v>
      </c>
      <c r="BA231" s="3">
        <v>0.06</v>
      </c>
      <c r="BB231" s="3">
        <v>0</v>
      </c>
      <c r="BC231" s="3">
        <v>0.04</v>
      </c>
      <c r="BD231" s="3">
        <v>0</v>
      </c>
      <c r="BE231" s="3">
        <v>0.01</v>
      </c>
      <c r="BF231" s="3">
        <v>0</v>
      </c>
      <c r="BG231" s="3">
        <v>0</v>
      </c>
      <c r="BH231" s="3">
        <v>0</v>
      </c>
      <c r="BI231" s="3">
        <v>0.23</v>
      </c>
      <c r="BJ231" s="3">
        <v>0</v>
      </c>
      <c r="BK231" s="3">
        <v>0</v>
      </c>
      <c r="BL231" s="3">
        <v>0.56000000000000005</v>
      </c>
      <c r="BM231" s="3">
        <v>0</v>
      </c>
      <c r="BN231" s="3">
        <v>0</v>
      </c>
      <c r="BO231" s="3">
        <v>0</v>
      </c>
      <c r="BP231" s="3">
        <v>0</v>
      </c>
      <c r="BQ231" s="3">
        <v>0</v>
      </c>
      <c r="BR231" s="3">
        <v>77.709999999999994</v>
      </c>
      <c r="BT231" s="3">
        <v>60.73</v>
      </c>
      <c r="BV231" s="3">
        <v>0</v>
      </c>
      <c r="BW231" s="3">
        <v>0</v>
      </c>
      <c r="BX231" s="3">
        <v>0</v>
      </c>
      <c r="BY231" s="3">
        <v>0</v>
      </c>
      <c r="BZ231" s="3">
        <v>0</v>
      </c>
      <c r="CA231" s="3">
        <v>0</v>
      </c>
      <c r="CB231" s="3">
        <v>0</v>
      </c>
      <c r="CC231" s="3">
        <v>0</v>
      </c>
      <c r="CD231" s="3">
        <v>0</v>
      </c>
      <c r="CE231" s="3">
        <v>6.5</v>
      </c>
      <c r="CF231" s="3">
        <v>0</v>
      </c>
    </row>
    <row r="232" spans="1:84" s="3" customFormat="1" ht="15" x14ac:dyDescent="0.25">
      <c r="A232" s="4" t="str">
        <f>"18/4"</f>
        <v>18/4</v>
      </c>
      <c r="B232" s="20" t="s">
        <v>160</v>
      </c>
      <c r="C232" s="18" t="str">
        <f>"200"</f>
        <v>200</v>
      </c>
      <c r="D232" s="19">
        <v>4.17</v>
      </c>
      <c r="E232" s="19">
        <v>0.03</v>
      </c>
      <c r="F232" s="19">
        <v>2.97</v>
      </c>
      <c r="G232" s="19">
        <v>0</v>
      </c>
      <c r="H232" s="19">
        <v>28.43</v>
      </c>
      <c r="I232" s="19">
        <v>162.05351200000001</v>
      </c>
      <c r="J232" s="27">
        <v>1.96</v>
      </c>
      <c r="K232" s="27">
        <v>0.09</v>
      </c>
      <c r="L232" s="27">
        <v>1.88</v>
      </c>
      <c r="M232" s="27">
        <v>0</v>
      </c>
      <c r="N232" s="27">
        <v>4.34</v>
      </c>
      <c r="O232" s="27">
        <v>24.1</v>
      </c>
      <c r="P232" s="27">
        <v>1.67</v>
      </c>
      <c r="Q232" s="27">
        <v>0</v>
      </c>
      <c r="R232" s="27">
        <v>0</v>
      </c>
      <c r="S232" s="27">
        <v>0</v>
      </c>
      <c r="T232" s="27">
        <v>1.1399999999999999</v>
      </c>
      <c r="U232" s="27">
        <v>316.48</v>
      </c>
      <c r="V232" s="27">
        <v>82.18</v>
      </c>
      <c r="W232" s="27">
        <v>0.04</v>
      </c>
      <c r="X232" s="27">
        <v>0.45</v>
      </c>
      <c r="Y232" s="27">
        <v>0</v>
      </c>
      <c r="Z232" s="33">
        <v>0</v>
      </c>
      <c r="AA232" s="3">
        <v>0</v>
      </c>
      <c r="AB232" s="3">
        <v>0</v>
      </c>
      <c r="AC232" s="3">
        <v>2.96</v>
      </c>
      <c r="AD232" s="3">
        <v>1.8</v>
      </c>
      <c r="AE232" s="3">
        <v>0.65</v>
      </c>
      <c r="AF232" s="3">
        <v>1.83</v>
      </c>
      <c r="AG232" s="3">
        <v>1.63</v>
      </c>
      <c r="AH232" s="3">
        <v>1.63</v>
      </c>
      <c r="AI232" s="3">
        <v>1.45</v>
      </c>
      <c r="AJ232" s="3">
        <v>1.04</v>
      </c>
      <c r="AK232" s="3">
        <v>2.58</v>
      </c>
      <c r="AL232" s="3">
        <v>1.35</v>
      </c>
      <c r="AM232" s="3">
        <v>0.99</v>
      </c>
      <c r="AN232" s="3">
        <v>5.58</v>
      </c>
      <c r="AO232" s="3">
        <v>1.28</v>
      </c>
      <c r="AP232" s="3">
        <v>1.88</v>
      </c>
      <c r="AQ232" s="3">
        <v>2.12</v>
      </c>
      <c r="AR232" s="3">
        <v>1.62</v>
      </c>
      <c r="AS232" s="3">
        <v>0.41</v>
      </c>
      <c r="AT232" s="3">
        <v>0.1</v>
      </c>
      <c r="AU232" s="3">
        <v>0.05</v>
      </c>
      <c r="AV232" s="3">
        <v>0.03</v>
      </c>
      <c r="AW232" s="3">
        <v>0.06</v>
      </c>
      <c r="AX232" s="3">
        <v>7.0000000000000007E-2</v>
      </c>
      <c r="AY232" s="3">
        <v>0.31</v>
      </c>
      <c r="AZ232" s="3">
        <v>0</v>
      </c>
      <c r="BA232" s="3">
        <v>0.82</v>
      </c>
      <c r="BB232" s="3">
        <v>0</v>
      </c>
      <c r="BC232" s="3">
        <v>0.26</v>
      </c>
      <c r="BD232" s="3">
        <v>0</v>
      </c>
      <c r="BE232" s="3">
        <v>0</v>
      </c>
      <c r="BF232" s="3">
        <v>0</v>
      </c>
      <c r="BG232" s="3">
        <v>0</v>
      </c>
      <c r="BH232" s="3">
        <v>0.09</v>
      </c>
      <c r="BI232" s="3">
        <v>0.68</v>
      </c>
      <c r="BJ232" s="3">
        <v>0</v>
      </c>
      <c r="BK232" s="3">
        <v>0</v>
      </c>
      <c r="BL232" s="3">
        <v>0.04</v>
      </c>
      <c r="BM232" s="3">
        <v>0</v>
      </c>
      <c r="BN232" s="3">
        <v>0</v>
      </c>
      <c r="BO232" s="3">
        <v>0</v>
      </c>
      <c r="BP232" s="3">
        <v>0</v>
      </c>
      <c r="BQ232" s="3">
        <v>0</v>
      </c>
      <c r="BR232" s="3">
        <v>6.61</v>
      </c>
      <c r="BT232" s="3">
        <v>11.2</v>
      </c>
      <c r="BV232" s="3">
        <v>0</v>
      </c>
      <c r="BW232" s="3">
        <v>0</v>
      </c>
      <c r="BX232" s="3">
        <v>0</v>
      </c>
      <c r="BY232" s="3">
        <v>0</v>
      </c>
      <c r="BZ232" s="3">
        <v>0</v>
      </c>
      <c r="CA232" s="3">
        <v>0</v>
      </c>
      <c r="CB232" s="3">
        <v>0</v>
      </c>
      <c r="CC232" s="3">
        <v>0</v>
      </c>
      <c r="CD232" s="3">
        <v>0</v>
      </c>
      <c r="CE232" s="3">
        <v>4</v>
      </c>
      <c r="CF232" s="3">
        <v>0.8</v>
      </c>
    </row>
    <row r="233" spans="1:84" s="3" customFormat="1" ht="15" x14ac:dyDescent="0.25">
      <c r="A233" s="4" t="str">
        <f>"9/13"</f>
        <v>9/13</v>
      </c>
      <c r="B233" s="20" t="s">
        <v>73</v>
      </c>
      <c r="C233" s="18" t="str">
        <f>"10"</f>
        <v>10</v>
      </c>
      <c r="D233" s="19">
        <v>0.08</v>
      </c>
      <c r="E233" s="19">
        <v>0.08</v>
      </c>
      <c r="F233" s="19">
        <v>7.25</v>
      </c>
      <c r="G233" s="19">
        <v>0</v>
      </c>
      <c r="H233" s="19">
        <v>0.13</v>
      </c>
      <c r="I233" s="19">
        <v>66.063999999999993</v>
      </c>
      <c r="J233" s="27">
        <v>4.71</v>
      </c>
      <c r="K233" s="27">
        <v>0.22</v>
      </c>
      <c r="L233" s="27">
        <v>0</v>
      </c>
      <c r="M233" s="27">
        <v>0</v>
      </c>
      <c r="N233" s="27">
        <v>0.13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0.14000000000000001</v>
      </c>
      <c r="U233" s="27">
        <v>1.5</v>
      </c>
      <c r="V233" s="27">
        <v>3</v>
      </c>
      <c r="W233" s="27">
        <v>0.01</v>
      </c>
      <c r="X233" s="27">
        <v>0.01</v>
      </c>
      <c r="Y233" s="27">
        <v>0</v>
      </c>
      <c r="Z233" s="33">
        <v>0</v>
      </c>
      <c r="AA233" s="3">
        <v>0</v>
      </c>
      <c r="AB233" s="3">
        <v>0</v>
      </c>
      <c r="AC233" s="3">
        <v>7.6</v>
      </c>
      <c r="AD233" s="3">
        <v>4.5</v>
      </c>
      <c r="AE233" s="3">
        <v>1.7</v>
      </c>
      <c r="AF233" s="3">
        <v>4.7</v>
      </c>
      <c r="AG233" s="3">
        <v>4.3</v>
      </c>
      <c r="AH233" s="3">
        <v>4.2</v>
      </c>
      <c r="AI233" s="3">
        <v>3.6</v>
      </c>
      <c r="AJ233" s="3">
        <v>2.6</v>
      </c>
      <c r="AK233" s="3">
        <v>5.7</v>
      </c>
      <c r="AL233" s="3">
        <v>3.5</v>
      </c>
      <c r="AM233" s="3">
        <v>2.4</v>
      </c>
      <c r="AN233" s="3">
        <v>14.2</v>
      </c>
      <c r="AO233" s="3">
        <v>0</v>
      </c>
      <c r="AP233" s="3">
        <v>4.8</v>
      </c>
      <c r="AQ233" s="3">
        <v>5.4</v>
      </c>
      <c r="AR233" s="3">
        <v>4.2</v>
      </c>
      <c r="AS233" s="3">
        <v>1</v>
      </c>
      <c r="AT233" s="3">
        <v>0.27</v>
      </c>
      <c r="AU233" s="3">
        <v>0.12</v>
      </c>
      <c r="AV233" s="3">
        <v>7.0000000000000007E-2</v>
      </c>
      <c r="AW233" s="3">
        <v>0.15</v>
      </c>
      <c r="AX233" s="3">
        <v>0.17</v>
      </c>
      <c r="AY233" s="3">
        <v>0.79</v>
      </c>
      <c r="AZ233" s="3">
        <v>0</v>
      </c>
      <c r="BA233" s="3">
        <v>2.21</v>
      </c>
      <c r="BB233" s="3">
        <v>0</v>
      </c>
      <c r="BC233" s="3">
        <v>0.68</v>
      </c>
      <c r="BD233" s="3">
        <v>0</v>
      </c>
      <c r="BE233" s="3">
        <v>0</v>
      </c>
      <c r="BF233" s="3">
        <v>0</v>
      </c>
      <c r="BG233" s="3">
        <v>0.15</v>
      </c>
      <c r="BH233" s="3">
        <v>0.23</v>
      </c>
      <c r="BI233" s="3">
        <v>1.8</v>
      </c>
      <c r="BJ233" s="3">
        <v>0</v>
      </c>
      <c r="BK233" s="3">
        <v>0</v>
      </c>
      <c r="BL233" s="3">
        <v>0.09</v>
      </c>
      <c r="BM233" s="3">
        <v>0.01</v>
      </c>
      <c r="BN233" s="3">
        <v>0</v>
      </c>
      <c r="BO233" s="3">
        <v>0</v>
      </c>
      <c r="BP233" s="3">
        <v>0</v>
      </c>
      <c r="BQ233" s="3">
        <v>0</v>
      </c>
      <c r="BR233" s="3">
        <v>2.5</v>
      </c>
      <c r="BT233" s="3">
        <v>45</v>
      </c>
      <c r="BV233" s="3">
        <v>0</v>
      </c>
      <c r="BW233" s="3">
        <v>0</v>
      </c>
      <c r="BX233" s="3">
        <v>0</v>
      </c>
      <c r="BY233" s="3">
        <v>0</v>
      </c>
      <c r="BZ233" s="3">
        <v>0</v>
      </c>
      <c r="CA233" s="3">
        <v>0</v>
      </c>
      <c r="CB233" s="3">
        <v>0</v>
      </c>
      <c r="CC233" s="3">
        <v>0</v>
      </c>
      <c r="CD233" s="3">
        <v>0</v>
      </c>
      <c r="CE233" s="3">
        <v>0</v>
      </c>
      <c r="CF233" s="3">
        <v>0</v>
      </c>
    </row>
    <row r="234" spans="1:84" s="3" customFormat="1" ht="15" x14ac:dyDescent="0.25">
      <c r="A234" s="4" t="str">
        <f>"10/13"</f>
        <v>10/13</v>
      </c>
      <c r="B234" s="20" t="s">
        <v>74</v>
      </c>
      <c r="C234" s="18" t="str">
        <f>"20"</f>
        <v>20</v>
      </c>
      <c r="D234" s="19">
        <v>5.26</v>
      </c>
      <c r="E234" s="19">
        <v>5.26</v>
      </c>
      <c r="F234" s="19">
        <v>5.32</v>
      </c>
      <c r="G234" s="19">
        <v>0</v>
      </c>
      <c r="H234" s="19">
        <v>0</v>
      </c>
      <c r="I234" s="19">
        <v>70.12</v>
      </c>
      <c r="J234" s="27">
        <v>3.06</v>
      </c>
      <c r="K234" s="27">
        <v>0</v>
      </c>
      <c r="L234" s="27">
        <v>3.06</v>
      </c>
      <c r="M234" s="27">
        <v>0</v>
      </c>
      <c r="N234" s="27">
        <v>0</v>
      </c>
      <c r="O234" s="27">
        <v>0</v>
      </c>
      <c r="P234" s="27">
        <v>0</v>
      </c>
      <c r="Q234" s="27">
        <v>0</v>
      </c>
      <c r="R234" s="27">
        <v>0</v>
      </c>
      <c r="S234" s="27">
        <v>0.4</v>
      </c>
      <c r="T234" s="27">
        <v>0.86</v>
      </c>
      <c r="U234" s="27">
        <v>0</v>
      </c>
      <c r="V234" s="27">
        <v>20</v>
      </c>
      <c r="W234" s="27">
        <v>0.08</v>
      </c>
      <c r="X234" s="27">
        <v>0.04</v>
      </c>
      <c r="Y234" s="27">
        <v>0.14000000000000001</v>
      </c>
      <c r="Z234" s="33">
        <v>0</v>
      </c>
      <c r="AA234" s="3">
        <v>0</v>
      </c>
      <c r="AB234" s="3">
        <v>0</v>
      </c>
      <c r="AC234" s="3">
        <v>460</v>
      </c>
      <c r="AD234" s="3">
        <v>316</v>
      </c>
      <c r="AE234" s="3">
        <v>112</v>
      </c>
      <c r="AF234" s="3">
        <v>190</v>
      </c>
      <c r="AG234" s="3">
        <v>140</v>
      </c>
      <c r="AH234" s="3">
        <v>268</v>
      </c>
      <c r="AI234" s="3">
        <v>152</v>
      </c>
      <c r="AJ234" s="3">
        <v>174</v>
      </c>
      <c r="AK234" s="3">
        <v>312</v>
      </c>
      <c r="AL234" s="3">
        <v>140</v>
      </c>
      <c r="AM234" s="3">
        <v>102</v>
      </c>
      <c r="AN234" s="3">
        <v>1034</v>
      </c>
      <c r="AO234" s="3">
        <v>0</v>
      </c>
      <c r="AP234" s="3">
        <v>546</v>
      </c>
      <c r="AQ234" s="3">
        <v>258</v>
      </c>
      <c r="AR234" s="3">
        <v>278</v>
      </c>
      <c r="AS234" s="3">
        <v>43</v>
      </c>
      <c r="AT234" s="3">
        <v>0</v>
      </c>
      <c r="AU234" s="3">
        <v>0.02</v>
      </c>
      <c r="AV234" s="3">
        <v>0.08</v>
      </c>
      <c r="AW234" s="3">
        <v>0.22</v>
      </c>
      <c r="AX234" s="3">
        <v>0.26</v>
      </c>
      <c r="AY234" s="3">
        <v>0.67</v>
      </c>
      <c r="AZ234" s="3">
        <v>0.08</v>
      </c>
      <c r="BA234" s="3">
        <v>1.39</v>
      </c>
      <c r="BB234" s="3">
        <v>0.02</v>
      </c>
      <c r="BC234" s="3">
        <v>0.31</v>
      </c>
      <c r="BD234" s="3">
        <v>0.02</v>
      </c>
      <c r="BE234" s="3">
        <v>0</v>
      </c>
      <c r="BF234" s="3">
        <v>0</v>
      </c>
      <c r="BG234" s="3">
        <v>0</v>
      </c>
      <c r="BH234" s="3">
        <v>0.14000000000000001</v>
      </c>
      <c r="BI234" s="3">
        <v>1.04</v>
      </c>
      <c r="BJ234" s="3">
        <v>0</v>
      </c>
      <c r="BK234" s="3">
        <v>0</v>
      </c>
      <c r="BL234" s="3">
        <v>0.14000000000000001</v>
      </c>
      <c r="BM234" s="3">
        <v>0</v>
      </c>
      <c r="BN234" s="3">
        <v>0</v>
      </c>
      <c r="BO234" s="3">
        <v>0</v>
      </c>
      <c r="BP234" s="3">
        <v>0</v>
      </c>
      <c r="BQ234" s="3">
        <v>0</v>
      </c>
      <c r="BR234" s="3">
        <v>8.16</v>
      </c>
      <c r="BT234" s="3">
        <v>47.67</v>
      </c>
      <c r="BV234" s="3">
        <v>0</v>
      </c>
      <c r="BW234" s="3">
        <v>0</v>
      </c>
      <c r="BX234" s="3">
        <v>0</v>
      </c>
      <c r="BY234" s="3">
        <v>0</v>
      </c>
      <c r="BZ234" s="3">
        <v>0</v>
      </c>
      <c r="CA234" s="3">
        <v>0</v>
      </c>
      <c r="CB234" s="3">
        <v>0</v>
      </c>
      <c r="CC234" s="3">
        <v>0</v>
      </c>
      <c r="CD234" s="3">
        <v>0</v>
      </c>
      <c r="CE234" s="3">
        <v>0</v>
      </c>
      <c r="CF234" s="3">
        <v>0</v>
      </c>
    </row>
    <row r="235" spans="1:84" s="3" customFormat="1" ht="15" x14ac:dyDescent="0.25">
      <c r="A235" s="4" t="str">
        <f>"-"</f>
        <v>-</v>
      </c>
      <c r="B235" s="20" t="s">
        <v>76</v>
      </c>
      <c r="C235" s="18" t="str">
        <f>"100"</f>
        <v>100</v>
      </c>
      <c r="D235" s="19">
        <v>6.61</v>
      </c>
      <c r="E235" s="19">
        <v>0</v>
      </c>
      <c r="F235" s="19">
        <v>0.66</v>
      </c>
      <c r="G235" s="19">
        <v>0.66</v>
      </c>
      <c r="H235" s="19">
        <v>46.7</v>
      </c>
      <c r="I235" s="19">
        <v>224.80099999999999</v>
      </c>
      <c r="J235" s="27">
        <v>0.2</v>
      </c>
      <c r="K235" s="27">
        <v>0</v>
      </c>
      <c r="L235" s="27">
        <v>0</v>
      </c>
      <c r="M235" s="27">
        <v>0</v>
      </c>
      <c r="N235" s="27">
        <v>1.1000000000000001</v>
      </c>
      <c r="O235" s="27">
        <v>45.6</v>
      </c>
      <c r="P235" s="27">
        <v>0.2</v>
      </c>
      <c r="Q235" s="27">
        <v>0</v>
      </c>
      <c r="R235" s="27">
        <v>0</v>
      </c>
      <c r="S235" s="27">
        <v>0.3</v>
      </c>
      <c r="T235" s="27">
        <v>1.8</v>
      </c>
      <c r="U235" s="27">
        <v>245.7</v>
      </c>
      <c r="V235" s="27">
        <v>82.46</v>
      </c>
      <c r="W235" s="27">
        <v>0.05</v>
      </c>
      <c r="X235" s="27">
        <v>1.36</v>
      </c>
      <c r="Y235" s="27">
        <v>0</v>
      </c>
      <c r="Z235" s="33">
        <v>0</v>
      </c>
      <c r="AA235" s="3">
        <v>0</v>
      </c>
      <c r="AB235" s="3">
        <v>0</v>
      </c>
      <c r="AC235" s="3">
        <v>508.95</v>
      </c>
      <c r="AD235" s="3">
        <v>168.78</v>
      </c>
      <c r="AE235" s="3">
        <v>100.05</v>
      </c>
      <c r="AF235" s="3">
        <v>200.1</v>
      </c>
      <c r="AG235" s="3">
        <v>75.69</v>
      </c>
      <c r="AH235" s="3">
        <v>361.92</v>
      </c>
      <c r="AI235" s="3">
        <v>224.46</v>
      </c>
      <c r="AJ235" s="3">
        <v>313.2</v>
      </c>
      <c r="AK235" s="3">
        <v>258.39</v>
      </c>
      <c r="AL235" s="3">
        <v>135.72</v>
      </c>
      <c r="AM235" s="3">
        <v>240.12</v>
      </c>
      <c r="AN235" s="3">
        <v>2007.96</v>
      </c>
      <c r="AO235" s="3">
        <v>234.9</v>
      </c>
      <c r="AP235" s="3">
        <v>654.24</v>
      </c>
      <c r="AQ235" s="3">
        <v>284.49</v>
      </c>
      <c r="AR235" s="3">
        <v>188.79</v>
      </c>
      <c r="AS235" s="3">
        <v>149.63999999999999</v>
      </c>
      <c r="AT235" s="3">
        <v>0</v>
      </c>
      <c r="AU235" s="3">
        <v>0</v>
      </c>
      <c r="AV235" s="3">
        <v>0</v>
      </c>
      <c r="AW235" s="3">
        <v>0</v>
      </c>
      <c r="AX235" s="3">
        <v>0</v>
      </c>
      <c r="AY235" s="3">
        <v>0</v>
      </c>
      <c r="AZ235" s="3">
        <v>0.14000000000000001</v>
      </c>
      <c r="BA235" s="3">
        <v>0.08</v>
      </c>
      <c r="BB235" s="3">
        <v>7.0000000000000007E-2</v>
      </c>
      <c r="BC235" s="3">
        <v>0.01</v>
      </c>
      <c r="BD235" s="3">
        <v>0</v>
      </c>
      <c r="BE235" s="3">
        <v>0</v>
      </c>
      <c r="BF235" s="3">
        <v>0</v>
      </c>
      <c r="BG235" s="3">
        <v>0</v>
      </c>
      <c r="BH235" s="3">
        <v>0.01</v>
      </c>
      <c r="BI235" s="3">
        <v>7.0000000000000007E-2</v>
      </c>
      <c r="BJ235" s="3">
        <v>0</v>
      </c>
      <c r="BK235" s="3">
        <v>0</v>
      </c>
      <c r="BL235" s="3">
        <v>0.28000000000000003</v>
      </c>
      <c r="BM235" s="3">
        <v>0.01</v>
      </c>
      <c r="BN235" s="3">
        <v>0</v>
      </c>
      <c r="BO235" s="3">
        <v>0</v>
      </c>
      <c r="BP235" s="3">
        <v>0</v>
      </c>
      <c r="BQ235" s="3">
        <v>0</v>
      </c>
      <c r="BR235" s="3">
        <v>39.1</v>
      </c>
      <c r="BT235" s="3">
        <v>0</v>
      </c>
      <c r="BV235" s="3">
        <v>0</v>
      </c>
      <c r="BW235" s="3">
        <v>0</v>
      </c>
      <c r="BX235" s="3">
        <v>0</v>
      </c>
      <c r="BY235" s="3">
        <v>0</v>
      </c>
      <c r="BZ235" s="3">
        <v>0</v>
      </c>
      <c r="CA235" s="3">
        <v>0</v>
      </c>
      <c r="CB235" s="3">
        <v>0</v>
      </c>
      <c r="CC235" s="3">
        <v>0</v>
      </c>
      <c r="CD235" s="3">
        <v>0</v>
      </c>
      <c r="CE235" s="3">
        <v>0</v>
      </c>
      <c r="CF235" s="3">
        <v>0</v>
      </c>
    </row>
    <row r="236" spans="1:84" s="4" customFormat="1" ht="15" x14ac:dyDescent="0.25">
      <c r="A236" s="4" t="str">
        <f>"18/10"</f>
        <v>18/10</v>
      </c>
      <c r="B236" s="20" t="s">
        <v>108</v>
      </c>
      <c r="C236" s="18" t="str">
        <f>"200"</f>
        <v>200</v>
      </c>
      <c r="D236" s="19">
        <v>3.64</v>
      </c>
      <c r="E236" s="19">
        <v>2.9</v>
      </c>
      <c r="F236" s="19">
        <v>3.34</v>
      </c>
      <c r="G236" s="19">
        <v>0.6</v>
      </c>
      <c r="H236" s="19">
        <v>22.81</v>
      </c>
      <c r="I236" s="19">
        <v>134.767248</v>
      </c>
      <c r="J236" s="27">
        <v>2.36</v>
      </c>
      <c r="K236" s="27">
        <v>0</v>
      </c>
      <c r="L236" s="27">
        <v>2.36</v>
      </c>
      <c r="M236" s="27">
        <v>0</v>
      </c>
      <c r="N236" s="27">
        <v>22.51</v>
      </c>
      <c r="O236" s="27">
        <v>0.3</v>
      </c>
      <c r="P236" s="27">
        <v>1.28</v>
      </c>
      <c r="Q236" s="27">
        <v>0</v>
      </c>
      <c r="R236" s="27">
        <v>0</v>
      </c>
      <c r="S236" s="27">
        <v>0.26</v>
      </c>
      <c r="T236" s="27">
        <v>0.97</v>
      </c>
      <c r="U236" s="27">
        <v>50.2</v>
      </c>
      <c r="V236" s="27">
        <v>182.12</v>
      </c>
      <c r="W236" s="27">
        <v>0.13</v>
      </c>
      <c r="X236" s="27">
        <v>0.14000000000000001</v>
      </c>
      <c r="Y236" s="27">
        <v>0.52</v>
      </c>
      <c r="Z236" s="34">
        <v>0</v>
      </c>
      <c r="AA236" s="4">
        <v>0</v>
      </c>
      <c r="AB236" s="4">
        <v>0</v>
      </c>
      <c r="AC236" s="4">
        <v>1201.32</v>
      </c>
      <c r="AD236" s="4">
        <v>444.62</v>
      </c>
      <c r="AE236" s="4">
        <v>446.5</v>
      </c>
      <c r="AF236" s="4">
        <v>449.32</v>
      </c>
      <c r="AG236" s="4">
        <v>124.08</v>
      </c>
      <c r="AH236" s="4">
        <v>934.36</v>
      </c>
      <c r="AI236" s="4">
        <v>695.6</v>
      </c>
      <c r="AJ236" s="4">
        <v>2063.3000000000002</v>
      </c>
      <c r="AK236" s="4">
        <v>1848.04</v>
      </c>
      <c r="AL236" s="4">
        <v>453.08</v>
      </c>
      <c r="AM236" s="4">
        <v>1010.5</v>
      </c>
      <c r="AN236" s="4">
        <v>3902.88</v>
      </c>
      <c r="AO236" s="4">
        <v>0</v>
      </c>
      <c r="AP236" s="4">
        <v>865.74</v>
      </c>
      <c r="AQ236" s="4">
        <v>713.46</v>
      </c>
      <c r="AR236" s="4">
        <v>517.94000000000005</v>
      </c>
      <c r="AS236" s="4">
        <v>203.98</v>
      </c>
      <c r="AT236" s="4">
        <v>0.89</v>
      </c>
      <c r="AU236" s="4">
        <v>1.38</v>
      </c>
      <c r="AV236" s="4">
        <v>1.06</v>
      </c>
      <c r="AW236" s="4">
        <v>2.6</v>
      </c>
      <c r="AX236" s="4">
        <v>0</v>
      </c>
      <c r="AY236" s="4">
        <v>0.26</v>
      </c>
      <c r="AZ236" s="4">
        <v>0</v>
      </c>
      <c r="BA236" s="4">
        <v>3.17</v>
      </c>
      <c r="BB236" s="4">
        <v>0</v>
      </c>
      <c r="BC236" s="4">
        <v>0.97</v>
      </c>
      <c r="BD236" s="4">
        <v>0.81</v>
      </c>
      <c r="BE236" s="4">
        <v>0.62</v>
      </c>
      <c r="BF236" s="4">
        <v>0</v>
      </c>
      <c r="BG236" s="4">
        <v>0</v>
      </c>
      <c r="BH236" s="4">
        <v>0.26</v>
      </c>
      <c r="BI236" s="4">
        <v>32.03</v>
      </c>
      <c r="BJ236" s="4">
        <v>0</v>
      </c>
      <c r="BK236" s="4">
        <v>0</v>
      </c>
      <c r="BL236" s="4">
        <v>12.5</v>
      </c>
      <c r="BM236" s="4">
        <v>0.26</v>
      </c>
      <c r="BN236" s="4">
        <v>0.08</v>
      </c>
      <c r="BO236" s="4">
        <v>0</v>
      </c>
      <c r="BP236" s="4">
        <v>0</v>
      </c>
      <c r="BQ236" s="4">
        <v>0</v>
      </c>
      <c r="BR236" s="4">
        <v>198.62</v>
      </c>
      <c r="BT236" s="4">
        <v>13.44</v>
      </c>
      <c r="BV236" s="4">
        <v>0</v>
      </c>
      <c r="BW236" s="4">
        <v>0</v>
      </c>
      <c r="BX236" s="4">
        <v>0</v>
      </c>
      <c r="BY236" s="4">
        <v>0</v>
      </c>
      <c r="BZ236" s="4">
        <v>0</v>
      </c>
      <c r="CA236" s="4">
        <v>0</v>
      </c>
      <c r="CB236" s="4">
        <v>0</v>
      </c>
      <c r="CC236" s="4">
        <v>0</v>
      </c>
      <c r="CD236" s="4">
        <v>0</v>
      </c>
      <c r="CE236" s="4">
        <v>20</v>
      </c>
      <c r="CF236" s="4">
        <v>0</v>
      </c>
    </row>
    <row r="237" spans="1:84" s="5" customFormat="1" ht="14.25" x14ac:dyDescent="0.2">
      <c r="A237" s="6"/>
      <c r="B237" s="21" t="s">
        <v>78</v>
      </c>
      <c r="C237" s="22">
        <f>C236+C234+C235+C233+C232+C231</f>
        <v>630</v>
      </c>
      <c r="D237" s="23">
        <v>36.659999999999997</v>
      </c>
      <c r="E237" s="23">
        <v>24.53</v>
      </c>
      <c r="F237" s="23">
        <v>29.14</v>
      </c>
      <c r="G237" s="23">
        <v>2.27</v>
      </c>
      <c r="H237" s="23">
        <v>111.28</v>
      </c>
      <c r="I237" s="23">
        <v>867.04</v>
      </c>
      <c r="J237" s="28">
        <v>17.57</v>
      </c>
      <c r="K237" s="28">
        <v>0.96</v>
      </c>
      <c r="L237" s="28">
        <v>7.3</v>
      </c>
      <c r="M237" s="28">
        <v>0</v>
      </c>
      <c r="N237" s="28">
        <v>37.049999999999997</v>
      </c>
      <c r="O237" s="28">
        <v>74.23</v>
      </c>
      <c r="P237" s="28">
        <v>3.38</v>
      </c>
      <c r="Q237" s="28">
        <v>0</v>
      </c>
      <c r="R237" s="28">
        <v>0</v>
      </c>
      <c r="S237" s="28">
        <v>2.08</v>
      </c>
      <c r="T237" s="28">
        <v>5.92</v>
      </c>
      <c r="U237" s="28">
        <v>653.52</v>
      </c>
      <c r="V237" s="28">
        <v>477.29</v>
      </c>
      <c r="W237" s="28">
        <v>0.53</v>
      </c>
      <c r="X237" s="28">
        <v>2.41</v>
      </c>
      <c r="Y237" s="28">
        <v>0.89</v>
      </c>
      <c r="Z237" s="5">
        <v>0</v>
      </c>
      <c r="AA237" s="5">
        <v>0</v>
      </c>
      <c r="AB237" s="5">
        <v>0</v>
      </c>
      <c r="AC237" s="5">
        <v>2274.02</v>
      </c>
      <c r="AD237" s="5">
        <v>987.62</v>
      </c>
      <c r="AE237" s="5">
        <v>686.7</v>
      </c>
      <c r="AF237" s="5">
        <v>889.7</v>
      </c>
      <c r="AG237" s="5">
        <v>360.78</v>
      </c>
      <c r="AH237" s="5">
        <v>1629.35</v>
      </c>
      <c r="AI237" s="5">
        <v>1125.0899999999999</v>
      </c>
      <c r="AJ237" s="5">
        <v>2615.73</v>
      </c>
      <c r="AK237" s="5">
        <v>2496.88</v>
      </c>
      <c r="AL237" s="5">
        <v>760.42</v>
      </c>
      <c r="AM237" s="5">
        <v>1394.35</v>
      </c>
      <c r="AN237" s="5">
        <v>7229.59</v>
      </c>
      <c r="AO237" s="5">
        <v>236.71</v>
      </c>
      <c r="AP237" s="5">
        <v>2151.9299999999998</v>
      </c>
      <c r="AQ237" s="5">
        <v>1331.46</v>
      </c>
      <c r="AR237" s="5">
        <v>1026.47</v>
      </c>
      <c r="AS237" s="5">
        <v>423.32</v>
      </c>
      <c r="AT237" s="5">
        <v>1.26</v>
      </c>
      <c r="AU237" s="5">
        <v>1.57</v>
      </c>
      <c r="AV237" s="5">
        <v>1.23</v>
      </c>
      <c r="AW237" s="5">
        <v>3.02</v>
      </c>
      <c r="AX237" s="5">
        <v>0.49</v>
      </c>
      <c r="AY237" s="5">
        <v>2.04</v>
      </c>
      <c r="AZ237" s="5">
        <v>0.22</v>
      </c>
      <c r="BA237" s="5">
        <v>7.73</v>
      </c>
      <c r="BB237" s="5">
        <v>0.09</v>
      </c>
      <c r="BC237" s="5">
        <v>2.27</v>
      </c>
      <c r="BD237" s="5">
        <v>0.83</v>
      </c>
      <c r="BE237" s="5">
        <v>0.62</v>
      </c>
      <c r="BF237" s="5">
        <v>0</v>
      </c>
      <c r="BG237" s="5">
        <v>0.16</v>
      </c>
      <c r="BH237" s="5">
        <v>0.73</v>
      </c>
      <c r="BI237" s="5">
        <v>35.85</v>
      </c>
      <c r="BJ237" s="5">
        <v>0</v>
      </c>
      <c r="BK237" s="5">
        <v>0</v>
      </c>
      <c r="BL237" s="5">
        <v>13.61</v>
      </c>
      <c r="BM237" s="5">
        <v>0.28999999999999998</v>
      </c>
      <c r="BN237" s="5">
        <v>0.08</v>
      </c>
      <c r="BO237" s="5">
        <v>0</v>
      </c>
      <c r="BP237" s="5">
        <v>0</v>
      </c>
      <c r="BQ237" s="5">
        <v>0</v>
      </c>
      <c r="BR237" s="5">
        <v>332.7</v>
      </c>
      <c r="BS237" s="5" t="e">
        <f>$I$237/#REF!*100</f>
        <v>#REF!</v>
      </c>
      <c r="BT237" s="5">
        <v>178.04</v>
      </c>
      <c r="BV237" s="5">
        <v>0</v>
      </c>
      <c r="BW237" s="5">
        <v>0</v>
      </c>
      <c r="BX237" s="5">
        <v>0</v>
      </c>
      <c r="BY237" s="5">
        <v>0</v>
      </c>
      <c r="BZ237" s="5">
        <v>0</v>
      </c>
      <c r="CA237" s="5">
        <v>0</v>
      </c>
      <c r="CB237" s="5">
        <v>0</v>
      </c>
      <c r="CC237" s="5">
        <v>0</v>
      </c>
      <c r="CD237" s="5">
        <v>0</v>
      </c>
      <c r="CE237" s="5">
        <v>30.5</v>
      </c>
      <c r="CF237" s="5">
        <v>0.8</v>
      </c>
    </row>
    <row r="238" spans="1:84" s="2" customFormat="1" x14ac:dyDescent="0.25">
      <c r="A238" s="4"/>
      <c r="B238" s="57" t="s">
        <v>79</v>
      </c>
      <c r="C238" s="18"/>
      <c r="D238" s="19"/>
      <c r="E238" s="19"/>
      <c r="F238" s="19"/>
      <c r="G238" s="19"/>
      <c r="H238" s="19"/>
      <c r="I238" s="19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</row>
    <row r="239" spans="1:84" s="4" customFormat="1" ht="15" x14ac:dyDescent="0.25">
      <c r="A239" s="4" t="str">
        <f>"-"</f>
        <v>-</v>
      </c>
      <c r="B239" s="20" t="s">
        <v>80</v>
      </c>
      <c r="C239" s="18" t="str">
        <f>"200"</f>
        <v>200</v>
      </c>
      <c r="D239" s="19">
        <v>1</v>
      </c>
      <c r="E239" s="19">
        <v>0</v>
      </c>
      <c r="F239" s="19">
        <v>0.2</v>
      </c>
      <c r="G239" s="19">
        <v>0</v>
      </c>
      <c r="H239" s="19">
        <v>20.2</v>
      </c>
      <c r="I239" s="19">
        <v>86.48</v>
      </c>
      <c r="J239" s="27">
        <v>0</v>
      </c>
      <c r="K239" s="27">
        <v>0</v>
      </c>
      <c r="L239" s="27">
        <v>0</v>
      </c>
      <c r="M239" s="27">
        <v>0</v>
      </c>
      <c r="N239" s="27">
        <v>19.8</v>
      </c>
      <c r="O239" s="27">
        <v>0.4</v>
      </c>
      <c r="P239" s="27">
        <v>0.4</v>
      </c>
      <c r="Q239" s="27">
        <v>0</v>
      </c>
      <c r="R239" s="27">
        <v>0</v>
      </c>
      <c r="S239" s="27">
        <v>1</v>
      </c>
      <c r="T239" s="27">
        <v>0.6</v>
      </c>
      <c r="U239" s="27">
        <v>52</v>
      </c>
      <c r="V239" s="27">
        <v>240</v>
      </c>
      <c r="W239" s="27">
        <v>0.02</v>
      </c>
      <c r="X239" s="27">
        <v>0.2</v>
      </c>
      <c r="Y239" s="27">
        <v>4</v>
      </c>
      <c r="Z239" s="34">
        <v>0.4</v>
      </c>
      <c r="AA239" s="4">
        <v>0</v>
      </c>
      <c r="AB239" s="4">
        <v>0</v>
      </c>
      <c r="AC239" s="4">
        <v>28</v>
      </c>
      <c r="AD239" s="4">
        <v>28</v>
      </c>
      <c r="AE239" s="4">
        <v>4</v>
      </c>
      <c r="AF239" s="4">
        <v>16</v>
      </c>
      <c r="AG239" s="4">
        <v>4</v>
      </c>
      <c r="AH239" s="4">
        <v>14</v>
      </c>
      <c r="AI239" s="4">
        <v>26</v>
      </c>
      <c r="AJ239" s="4">
        <v>16</v>
      </c>
      <c r="AK239" s="4">
        <v>116</v>
      </c>
      <c r="AL239" s="4">
        <v>10</v>
      </c>
      <c r="AM239" s="4">
        <v>22</v>
      </c>
      <c r="AN239" s="4">
        <v>64</v>
      </c>
      <c r="AO239" s="4">
        <v>340</v>
      </c>
      <c r="AP239" s="4">
        <v>20</v>
      </c>
      <c r="AQ239" s="4">
        <v>24</v>
      </c>
      <c r="AR239" s="4">
        <v>10</v>
      </c>
      <c r="AS239" s="4">
        <v>8</v>
      </c>
      <c r="AT239" s="4">
        <v>2.06</v>
      </c>
      <c r="AU239" s="4">
        <v>1.22</v>
      </c>
      <c r="AV239" s="4">
        <v>0.62</v>
      </c>
      <c r="AW239" s="4">
        <v>1.22</v>
      </c>
      <c r="AX239" s="4">
        <v>1.32</v>
      </c>
      <c r="AY239" s="4">
        <v>9.2200000000000006</v>
      </c>
      <c r="AZ239" s="4">
        <v>0.7</v>
      </c>
      <c r="BA239" s="4">
        <v>11.44</v>
      </c>
      <c r="BB239" s="4">
        <v>0.36</v>
      </c>
      <c r="BC239" s="4">
        <v>6.3</v>
      </c>
      <c r="BD239" s="4">
        <v>0.6</v>
      </c>
      <c r="BE239" s="4">
        <v>0</v>
      </c>
      <c r="BF239" s="4">
        <v>0</v>
      </c>
      <c r="BG239" s="4">
        <v>0</v>
      </c>
      <c r="BH239" s="4">
        <v>1.64</v>
      </c>
      <c r="BI239" s="4">
        <v>14.04</v>
      </c>
      <c r="BJ239" s="4">
        <v>0.14000000000000001</v>
      </c>
      <c r="BK239" s="4">
        <v>0</v>
      </c>
      <c r="BL239" s="4">
        <v>1.26</v>
      </c>
      <c r="BM239" s="4">
        <v>0.54</v>
      </c>
      <c r="BN239" s="4">
        <v>1.02</v>
      </c>
      <c r="BO239" s="4">
        <v>0</v>
      </c>
      <c r="BP239" s="4">
        <v>0</v>
      </c>
      <c r="BQ239" s="4">
        <v>0</v>
      </c>
      <c r="BR239" s="4">
        <v>176.2</v>
      </c>
      <c r="BT239" s="4">
        <v>0</v>
      </c>
      <c r="BV239" s="4">
        <v>0</v>
      </c>
      <c r="BW239" s="4">
        <v>0</v>
      </c>
      <c r="BX239" s="4">
        <v>0</v>
      </c>
      <c r="BY239" s="4">
        <v>0</v>
      </c>
      <c r="BZ239" s="4">
        <v>0</v>
      </c>
      <c r="CA239" s="4">
        <v>0</v>
      </c>
      <c r="CB239" s="4">
        <v>0</v>
      </c>
      <c r="CC239" s="4">
        <v>0</v>
      </c>
      <c r="CD239" s="4">
        <v>0</v>
      </c>
      <c r="CE239" s="4">
        <v>0</v>
      </c>
      <c r="CF239" s="4">
        <v>0</v>
      </c>
    </row>
    <row r="240" spans="1:84" s="5" customFormat="1" ht="14.25" x14ac:dyDescent="0.2">
      <c r="A240" s="6"/>
      <c r="B240" s="21" t="s">
        <v>81</v>
      </c>
      <c r="C240" s="22" t="str">
        <f>C239</f>
        <v>200</v>
      </c>
      <c r="D240" s="23">
        <v>1</v>
      </c>
      <c r="E240" s="23">
        <v>0</v>
      </c>
      <c r="F240" s="23">
        <v>0.2</v>
      </c>
      <c r="G240" s="23">
        <v>0</v>
      </c>
      <c r="H240" s="23">
        <v>20.2</v>
      </c>
      <c r="I240" s="23">
        <v>86.48</v>
      </c>
      <c r="J240" s="28">
        <v>0</v>
      </c>
      <c r="K240" s="28">
        <v>0</v>
      </c>
      <c r="L240" s="28">
        <v>0</v>
      </c>
      <c r="M240" s="28">
        <v>0</v>
      </c>
      <c r="N240" s="28">
        <v>19.8</v>
      </c>
      <c r="O240" s="28">
        <v>0.4</v>
      </c>
      <c r="P240" s="28">
        <v>0.4</v>
      </c>
      <c r="Q240" s="28">
        <v>0</v>
      </c>
      <c r="R240" s="28">
        <v>0</v>
      </c>
      <c r="S240" s="28">
        <v>1</v>
      </c>
      <c r="T240" s="28">
        <v>0.6</v>
      </c>
      <c r="U240" s="28">
        <v>52</v>
      </c>
      <c r="V240" s="28">
        <v>240</v>
      </c>
      <c r="W240" s="28">
        <v>0.02</v>
      </c>
      <c r="X240" s="28">
        <v>0.2</v>
      </c>
      <c r="Y240" s="28">
        <v>4</v>
      </c>
      <c r="Z240" s="5">
        <v>0.4</v>
      </c>
      <c r="AA240" s="5">
        <v>0</v>
      </c>
      <c r="AB240" s="5">
        <v>0</v>
      </c>
      <c r="AC240" s="5">
        <v>28</v>
      </c>
      <c r="AD240" s="5">
        <v>28</v>
      </c>
      <c r="AE240" s="5">
        <v>4</v>
      </c>
      <c r="AF240" s="5">
        <v>16</v>
      </c>
      <c r="AG240" s="5">
        <v>4</v>
      </c>
      <c r="AH240" s="5">
        <v>14</v>
      </c>
      <c r="AI240" s="5">
        <v>26</v>
      </c>
      <c r="AJ240" s="5">
        <v>16</v>
      </c>
      <c r="AK240" s="5">
        <v>116</v>
      </c>
      <c r="AL240" s="5">
        <v>10</v>
      </c>
      <c r="AM240" s="5">
        <v>22</v>
      </c>
      <c r="AN240" s="5">
        <v>64</v>
      </c>
      <c r="AO240" s="5">
        <v>340</v>
      </c>
      <c r="AP240" s="5">
        <v>20</v>
      </c>
      <c r="AQ240" s="5">
        <v>24</v>
      </c>
      <c r="AR240" s="5">
        <v>10</v>
      </c>
      <c r="AS240" s="5">
        <v>8</v>
      </c>
      <c r="AT240" s="5">
        <v>2.06</v>
      </c>
      <c r="AU240" s="5">
        <v>1.22</v>
      </c>
      <c r="AV240" s="5">
        <v>0.62</v>
      </c>
      <c r="AW240" s="5">
        <v>1.22</v>
      </c>
      <c r="AX240" s="5">
        <v>1.32</v>
      </c>
      <c r="AY240" s="5">
        <v>9.2200000000000006</v>
      </c>
      <c r="AZ240" s="5">
        <v>0.7</v>
      </c>
      <c r="BA240" s="5">
        <v>11.44</v>
      </c>
      <c r="BB240" s="5">
        <v>0.36</v>
      </c>
      <c r="BC240" s="5">
        <v>6.3</v>
      </c>
      <c r="BD240" s="5">
        <v>0.6</v>
      </c>
      <c r="BE240" s="5">
        <v>0</v>
      </c>
      <c r="BF240" s="5">
        <v>0</v>
      </c>
      <c r="BG240" s="5">
        <v>0</v>
      </c>
      <c r="BH240" s="5">
        <v>1.64</v>
      </c>
      <c r="BI240" s="5">
        <v>14.04</v>
      </c>
      <c r="BJ240" s="5">
        <v>0.14000000000000001</v>
      </c>
      <c r="BK240" s="5">
        <v>0</v>
      </c>
      <c r="BL240" s="5">
        <v>1.26</v>
      </c>
      <c r="BM240" s="5">
        <v>0.54</v>
      </c>
      <c r="BN240" s="5">
        <v>1.02</v>
      </c>
      <c r="BO240" s="5">
        <v>0</v>
      </c>
      <c r="BP240" s="5">
        <v>0</v>
      </c>
      <c r="BQ240" s="5">
        <v>0</v>
      </c>
      <c r="BR240" s="5">
        <v>176.2</v>
      </c>
      <c r="BS240" s="5" t="e">
        <f>$I$240/#REF!*100</f>
        <v>#REF!</v>
      </c>
      <c r="BT240" s="5">
        <v>0</v>
      </c>
      <c r="BV240" s="5">
        <v>0</v>
      </c>
      <c r="BW240" s="5">
        <v>0</v>
      </c>
      <c r="BX240" s="5">
        <v>0</v>
      </c>
      <c r="BY240" s="5">
        <v>0</v>
      </c>
      <c r="BZ240" s="5">
        <v>0</v>
      </c>
      <c r="CA240" s="5">
        <v>0</v>
      </c>
      <c r="CB240" s="5">
        <v>0</v>
      </c>
      <c r="CC240" s="5">
        <v>0</v>
      </c>
      <c r="CD240" s="5">
        <v>0</v>
      </c>
      <c r="CE240" s="5">
        <v>0</v>
      </c>
      <c r="CF240" s="5">
        <v>0</v>
      </c>
    </row>
    <row r="241" spans="1:84" s="2" customFormat="1" x14ac:dyDescent="0.25">
      <c r="A241" s="4"/>
      <c r="B241" s="57" t="s">
        <v>82</v>
      </c>
      <c r="C241" s="18"/>
      <c r="D241" s="19"/>
      <c r="E241" s="19"/>
      <c r="F241" s="19"/>
      <c r="G241" s="19"/>
      <c r="H241" s="19"/>
      <c r="I241" s="19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</row>
    <row r="242" spans="1:84" s="3" customFormat="1" ht="15" x14ac:dyDescent="0.25">
      <c r="A242" s="4" t="str">
        <f>"13/1"</f>
        <v>13/1</v>
      </c>
      <c r="B242" s="20" t="s">
        <v>161</v>
      </c>
      <c r="C242" s="18" t="str">
        <f>"100"</f>
        <v>100</v>
      </c>
      <c r="D242" s="19">
        <v>0.98</v>
      </c>
      <c r="E242" s="19">
        <v>0</v>
      </c>
      <c r="F242" s="19">
        <v>5.05</v>
      </c>
      <c r="G242" s="19">
        <v>4.93</v>
      </c>
      <c r="H242" s="19">
        <v>2.0299999999999998</v>
      </c>
      <c r="I242" s="19">
        <v>57.869489999999999</v>
      </c>
      <c r="J242" s="27">
        <v>0.63</v>
      </c>
      <c r="K242" s="27">
        <v>3.25</v>
      </c>
      <c r="L242" s="27">
        <v>0.63</v>
      </c>
      <c r="M242" s="27">
        <v>0</v>
      </c>
      <c r="N242" s="27">
        <v>2</v>
      </c>
      <c r="O242" s="27">
        <v>0.03</v>
      </c>
      <c r="P242" s="27">
        <v>0.34</v>
      </c>
      <c r="Q242" s="27">
        <v>0</v>
      </c>
      <c r="R242" s="27">
        <v>0</v>
      </c>
      <c r="S242" s="27">
        <v>0.03</v>
      </c>
      <c r="T242" s="27">
        <v>1.1499999999999999</v>
      </c>
      <c r="U242" s="27">
        <v>318.22000000000003</v>
      </c>
      <c r="V242" s="27">
        <v>48.45</v>
      </c>
      <c r="W242" s="27">
        <v>0.01</v>
      </c>
      <c r="X242" s="27">
        <v>7.0000000000000007E-2</v>
      </c>
      <c r="Y242" s="27">
        <v>3.43</v>
      </c>
      <c r="Z242" s="33">
        <v>0</v>
      </c>
      <c r="AA242" s="3">
        <v>0</v>
      </c>
      <c r="AB242" s="3">
        <v>0</v>
      </c>
      <c r="AC242" s="3">
        <v>14.15</v>
      </c>
      <c r="AD242" s="3">
        <v>11.26</v>
      </c>
      <c r="AE242" s="3">
        <v>2.91</v>
      </c>
      <c r="AF242" s="3">
        <v>9.58</v>
      </c>
      <c r="AG242" s="3">
        <v>3.84</v>
      </c>
      <c r="AH242" s="3">
        <v>7.96</v>
      </c>
      <c r="AI242" s="3">
        <v>10.81</v>
      </c>
      <c r="AJ242" s="3">
        <v>16.79</v>
      </c>
      <c r="AK242" s="3">
        <v>21.54</v>
      </c>
      <c r="AL242" s="3">
        <v>5.19</v>
      </c>
      <c r="AM242" s="3">
        <v>10.89</v>
      </c>
      <c r="AN242" s="3">
        <v>55.29</v>
      </c>
      <c r="AO242" s="3">
        <v>70.27</v>
      </c>
      <c r="AP242" s="3">
        <v>8.2799999999999994</v>
      </c>
      <c r="AQ242" s="3">
        <v>12.02</v>
      </c>
      <c r="AR242" s="3">
        <v>9.31</v>
      </c>
      <c r="AS242" s="3">
        <v>2.93</v>
      </c>
      <c r="AT242" s="3">
        <v>0.25</v>
      </c>
      <c r="AU242" s="3">
        <v>0.14000000000000001</v>
      </c>
      <c r="AV242" s="3">
        <v>0.08</v>
      </c>
      <c r="AW242" s="3">
        <v>0.15</v>
      </c>
      <c r="AX242" s="3">
        <v>0.16</v>
      </c>
      <c r="AY242" s="3">
        <v>0.69</v>
      </c>
      <c r="AZ242" s="3">
        <v>0.04</v>
      </c>
      <c r="BA242" s="3">
        <v>0.4</v>
      </c>
      <c r="BB242" s="3">
        <v>0.04</v>
      </c>
      <c r="BC242" s="3">
        <v>0.24</v>
      </c>
      <c r="BD242" s="3">
        <v>7.0000000000000007E-2</v>
      </c>
      <c r="BE242" s="3">
        <v>0.27</v>
      </c>
      <c r="BF242" s="3">
        <v>0</v>
      </c>
      <c r="BG242" s="3">
        <v>0</v>
      </c>
      <c r="BH242" s="3">
        <v>0.09</v>
      </c>
      <c r="BI242" s="3">
        <v>1.26</v>
      </c>
      <c r="BJ242" s="3">
        <v>0.03</v>
      </c>
      <c r="BK242" s="3">
        <v>0</v>
      </c>
      <c r="BL242" s="3">
        <v>3.06</v>
      </c>
      <c r="BM242" s="3">
        <v>0.01</v>
      </c>
      <c r="BN242" s="3">
        <v>0.03</v>
      </c>
      <c r="BO242" s="3">
        <v>0</v>
      </c>
      <c r="BP242" s="3">
        <v>0</v>
      </c>
      <c r="BQ242" s="3">
        <v>0</v>
      </c>
      <c r="BR242" s="3">
        <v>91.22</v>
      </c>
      <c r="BT242" s="3">
        <v>3.43</v>
      </c>
      <c r="BV242" s="3">
        <v>0</v>
      </c>
      <c r="BW242" s="3">
        <v>0</v>
      </c>
      <c r="BX242" s="3">
        <v>0</v>
      </c>
      <c r="BY242" s="3">
        <v>0</v>
      </c>
      <c r="BZ242" s="3">
        <v>0</v>
      </c>
      <c r="CA242" s="3">
        <v>0</v>
      </c>
      <c r="CB242" s="3">
        <v>0</v>
      </c>
      <c r="CC242" s="3">
        <v>0</v>
      </c>
      <c r="CD242" s="3">
        <v>0</v>
      </c>
      <c r="CE242" s="3">
        <v>0</v>
      </c>
      <c r="CF242" s="3">
        <v>1</v>
      </c>
    </row>
    <row r="243" spans="1:84" s="3" customFormat="1" ht="15" x14ac:dyDescent="0.25">
      <c r="A243" s="4" t="str">
        <f>"29/2"</f>
        <v>29/2</v>
      </c>
      <c r="B243" s="20" t="s">
        <v>136</v>
      </c>
      <c r="C243" s="18" t="str">
        <f>"300"</f>
        <v>300</v>
      </c>
      <c r="D243" s="19">
        <v>4.0199999999999996</v>
      </c>
      <c r="E243" s="19">
        <v>1.35</v>
      </c>
      <c r="F243" s="19">
        <v>5.35</v>
      </c>
      <c r="G243" s="19">
        <v>0.28999999999999998</v>
      </c>
      <c r="H243" s="19">
        <v>14.17</v>
      </c>
      <c r="I243" s="19">
        <v>126.510378</v>
      </c>
      <c r="J243" s="27">
        <v>3.77</v>
      </c>
      <c r="K243" s="27">
        <v>0.13</v>
      </c>
      <c r="L243" s="27">
        <v>0</v>
      </c>
      <c r="M243" s="27">
        <v>0</v>
      </c>
      <c r="N243" s="27">
        <v>6.01</v>
      </c>
      <c r="O243" s="27">
        <v>8.16</v>
      </c>
      <c r="P243" s="27">
        <v>2.59</v>
      </c>
      <c r="Q243" s="27">
        <v>0</v>
      </c>
      <c r="R243" s="27">
        <v>0</v>
      </c>
      <c r="S243" s="27">
        <v>0.27</v>
      </c>
      <c r="T243" s="27">
        <v>2.85</v>
      </c>
      <c r="U243" s="27">
        <v>613.32000000000005</v>
      </c>
      <c r="V243" s="27">
        <v>359.58</v>
      </c>
      <c r="W243" s="27">
        <v>0.12</v>
      </c>
      <c r="X243" s="27">
        <v>0.96</v>
      </c>
      <c r="Y243" s="27">
        <v>9.35</v>
      </c>
      <c r="Z243" s="33">
        <v>0</v>
      </c>
      <c r="AA243" s="3">
        <v>0</v>
      </c>
      <c r="AB243" s="3">
        <v>0</v>
      </c>
      <c r="AC243" s="3">
        <v>84.52</v>
      </c>
      <c r="AD243" s="3">
        <v>52.26</v>
      </c>
      <c r="AE243" s="3">
        <v>18.64</v>
      </c>
      <c r="AF243" s="3">
        <v>46.03</v>
      </c>
      <c r="AG243" s="3">
        <v>16.78</v>
      </c>
      <c r="AH243" s="3">
        <v>58.96</v>
      </c>
      <c r="AI243" s="3">
        <v>59.69</v>
      </c>
      <c r="AJ243" s="3">
        <v>90.88</v>
      </c>
      <c r="AK243" s="3">
        <v>102.63</v>
      </c>
      <c r="AL243" s="3">
        <v>25.58</v>
      </c>
      <c r="AM243" s="3">
        <v>47.17</v>
      </c>
      <c r="AN243" s="3">
        <v>339.83</v>
      </c>
      <c r="AO243" s="3">
        <v>2.4</v>
      </c>
      <c r="AP243" s="3">
        <v>83.56</v>
      </c>
      <c r="AQ243" s="3">
        <v>57.17</v>
      </c>
      <c r="AR243" s="3">
        <v>38.479999999999997</v>
      </c>
      <c r="AS243" s="3">
        <v>21.74</v>
      </c>
      <c r="AT243" s="3">
        <v>0.16</v>
      </c>
      <c r="AU243" s="3">
        <v>7.0000000000000007E-2</v>
      </c>
      <c r="AV243" s="3">
        <v>0.04</v>
      </c>
      <c r="AW243" s="3">
        <v>0.09</v>
      </c>
      <c r="AX243" s="3">
        <v>0.1</v>
      </c>
      <c r="AY243" s="3">
        <v>0.48</v>
      </c>
      <c r="AZ243" s="3">
        <v>0</v>
      </c>
      <c r="BA243" s="3">
        <v>1.27</v>
      </c>
      <c r="BB243" s="3">
        <v>0</v>
      </c>
      <c r="BC243" s="3">
        <v>0.41</v>
      </c>
      <c r="BD243" s="3">
        <v>0</v>
      </c>
      <c r="BE243" s="3">
        <v>0</v>
      </c>
      <c r="BF243" s="3">
        <v>0</v>
      </c>
      <c r="BG243" s="3">
        <v>0.09</v>
      </c>
      <c r="BH243" s="3">
        <v>0.14000000000000001</v>
      </c>
      <c r="BI243" s="3">
        <v>1.0900000000000001</v>
      </c>
      <c r="BJ243" s="3">
        <v>0</v>
      </c>
      <c r="BK243" s="3">
        <v>0</v>
      </c>
      <c r="BL243" s="3">
        <v>0.12</v>
      </c>
      <c r="BM243" s="3">
        <v>0.01</v>
      </c>
      <c r="BN243" s="3">
        <v>0.01</v>
      </c>
      <c r="BO243" s="3">
        <v>0</v>
      </c>
      <c r="BP243" s="3">
        <v>0</v>
      </c>
      <c r="BQ243" s="3">
        <v>0</v>
      </c>
      <c r="BR243" s="3">
        <v>350.6</v>
      </c>
      <c r="BT243" s="3">
        <v>321.76</v>
      </c>
      <c r="BV243" s="3">
        <v>0</v>
      </c>
      <c r="BW243" s="3">
        <v>0</v>
      </c>
      <c r="BX243" s="3">
        <v>0</v>
      </c>
      <c r="BY243" s="3">
        <v>0</v>
      </c>
      <c r="BZ243" s="3">
        <v>0</v>
      </c>
      <c r="CA243" s="3">
        <v>0</v>
      </c>
      <c r="CB243" s="3">
        <v>0</v>
      </c>
      <c r="CC243" s="3">
        <v>0</v>
      </c>
      <c r="CD243" s="3">
        <v>0</v>
      </c>
      <c r="CE243" s="3">
        <v>0</v>
      </c>
      <c r="CF243" s="3">
        <v>1.5</v>
      </c>
    </row>
    <row r="244" spans="1:84" s="3" customFormat="1" ht="15" x14ac:dyDescent="0.25">
      <c r="A244" s="4" t="str">
        <f>"2/9"</f>
        <v>2/9</v>
      </c>
      <c r="B244" s="20" t="s">
        <v>162</v>
      </c>
      <c r="C244" s="18">
        <v>125</v>
      </c>
      <c r="D244" s="19">
        <v>19.25</v>
      </c>
      <c r="E244" s="19">
        <v>18.46</v>
      </c>
      <c r="F244" s="19">
        <v>8.94</v>
      </c>
      <c r="G244" s="19">
        <v>4.83</v>
      </c>
      <c r="H244" s="19">
        <v>5.83</v>
      </c>
      <c r="I244" s="19">
        <v>182.48269999999999</v>
      </c>
      <c r="J244" s="27">
        <v>1.82</v>
      </c>
      <c r="K244" s="27">
        <v>3.25</v>
      </c>
      <c r="L244" s="27">
        <v>0.63</v>
      </c>
      <c r="M244" s="27">
        <v>0</v>
      </c>
      <c r="N244" s="27">
        <v>3.07</v>
      </c>
      <c r="O244" s="27">
        <v>2.75</v>
      </c>
      <c r="P244" s="27">
        <v>0.84</v>
      </c>
      <c r="Q244" s="27">
        <v>0</v>
      </c>
      <c r="R244" s="27">
        <v>0</v>
      </c>
      <c r="S244" s="27">
        <v>0.13</v>
      </c>
      <c r="T244" s="27">
        <v>1.31</v>
      </c>
      <c r="U244" s="27">
        <v>3.59</v>
      </c>
      <c r="V244" s="27">
        <v>65.260000000000005</v>
      </c>
      <c r="W244" s="27">
        <v>0.03</v>
      </c>
      <c r="X244" s="27">
        <v>0.23</v>
      </c>
      <c r="Y244" s="27">
        <v>8.77</v>
      </c>
      <c r="Z244" s="33">
        <v>0</v>
      </c>
      <c r="AA244" s="3">
        <v>0</v>
      </c>
      <c r="AB244" s="3">
        <v>0</v>
      </c>
      <c r="AC244" s="3">
        <v>41.02</v>
      </c>
      <c r="AD244" s="3">
        <v>21.7</v>
      </c>
      <c r="AE244" s="3">
        <v>7.83</v>
      </c>
      <c r="AF244" s="3">
        <v>20.239999999999998</v>
      </c>
      <c r="AG244" s="3">
        <v>5.61</v>
      </c>
      <c r="AH244" s="3">
        <v>27.61</v>
      </c>
      <c r="AI244" s="3">
        <v>16.190000000000001</v>
      </c>
      <c r="AJ244" s="3">
        <v>21.39</v>
      </c>
      <c r="AK244" s="3">
        <v>23.18</v>
      </c>
      <c r="AL244" s="3">
        <v>10.54</v>
      </c>
      <c r="AM244" s="3">
        <v>15.51</v>
      </c>
      <c r="AN244" s="3">
        <v>134.91</v>
      </c>
      <c r="AO244" s="3">
        <v>0</v>
      </c>
      <c r="AP244" s="3">
        <v>39.14</v>
      </c>
      <c r="AQ244" s="3">
        <v>21.51</v>
      </c>
      <c r="AR244" s="3">
        <v>14.86</v>
      </c>
      <c r="AS244" s="3">
        <v>9.7100000000000009</v>
      </c>
      <c r="AT244" s="3">
        <v>0</v>
      </c>
      <c r="AU244" s="3">
        <v>0</v>
      </c>
      <c r="AV244" s="3">
        <v>0</v>
      </c>
      <c r="AW244" s="3">
        <v>0</v>
      </c>
      <c r="AX244" s="3">
        <v>0</v>
      </c>
      <c r="AY244" s="3">
        <v>0</v>
      </c>
      <c r="AZ244" s="3">
        <v>0</v>
      </c>
      <c r="BA244" s="3">
        <v>0.3</v>
      </c>
      <c r="BB244" s="3">
        <v>0</v>
      </c>
      <c r="BC244" s="3">
        <v>0.2</v>
      </c>
      <c r="BD244" s="3">
        <v>0.01</v>
      </c>
      <c r="BE244" s="3">
        <v>0.03</v>
      </c>
      <c r="BF244" s="3">
        <v>0</v>
      </c>
      <c r="BG244" s="3">
        <v>0</v>
      </c>
      <c r="BH244" s="3">
        <v>0</v>
      </c>
      <c r="BI244" s="3">
        <v>1.1299999999999999</v>
      </c>
      <c r="BJ244" s="3">
        <v>0</v>
      </c>
      <c r="BK244" s="3">
        <v>0</v>
      </c>
      <c r="BL244" s="3">
        <v>2.83</v>
      </c>
      <c r="BM244" s="3">
        <v>0</v>
      </c>
      <c r="BN244" s="3">
        <v>0</v>
      </c>
      <c r="BO244" s="3">
        <v>0</v>
      </c>
      <c r="BP244" s="3">
        <v>0</v>
      </c>
      <c r="BQ244" s="3">
        <v>0</v>
      </c>
      <c r="BR244" s="3">
        <v>34.51</v>
      </c>
      <c r="BT244" s="3">
        <v>179.35</v>
      </c>
      <c r="BV244" s="3">
        <v>0</v>
      </c>
      <c r="BW244" s="3">
        <v>0</v>
      </c>
      <c r="BX244" s="3">
        <v>0</v>
      </c>
      <c r="BY244" s="3">
        <v>0</v>
      </c>
      <c r="BZ244" s="3">
        <v>0</v>
      </c>
      <c r="CA244" s="3">
        <v>0</v>
      </c>
      <c r="CB244" s="3">
        <v>0</v>
      </c>
      <c r="CC244" s="3">
        <v>0</v>
      </c>
      <c r="CD244" s="3">
        <v>0</v>
      </c>
      <c r="CE244" s="3">
        <v>0</v>
      </c>
      <c r="CF244" s="3">
        <v>1</v>
      </c>
    </row>
    <row r="245" spans="1:84" s="3" customFormat="1" ht="15" x14ac:dyDescent="0.25">
      <c r="A245" s="4" t="str">
        <f>"1/3"</f>
        <v>1/3</v>
      </c>
      <c r="B245" s="20" t="s">
        <v>163</v>
      </c>
      <c r="C245" s="18" t="str">
        <f>"200"</f>
        <v>200</v>
      </c>
      <c r="D245" s="19">
        <v>3.85</v>
      </c>
      <c r="E245" s="19">
        <v>0.05</v>
      </c>
      <c r="F245" s="19">
        <v>5.59</v>
      </c>
      <c r="G245" s="19">
        <v>0.76</v>
      </c>
      <c r="H245" s="19">
        <v>29.17</v>
      </c>
      <c r="I245" s="19">
        <v>190.92666666666699</v>
      </c>
      <c r="J245" s="27">
        <v>3.34</v>
      </c>
      <c r="K245" s="27">
        <v>0.15</v>
      </c>
      <c r="L245" s="27">
        <v>0</v>
      </c>
      <c r="M245" s="27">
        <v>0</v>
      </c>
      <c r="N245" s="27">
        <v>2.17</v>
      </c>
      <c r="O245" s="27">
        <v>27</v>
      </c>
      <c r="P245" s="27">
        <v>2.52</v>
      </c>
      <c r="Q245" s="27">
        <v>0</v>
      </c>
      <c r="R245" s="27">
        <v>0</v>
      </c>
      <c r="S245" s="27">
        <v>0.4</v>
      </c>
      <c r="T245" s="27">
        <v>3.62</v>
      </c>
      <c r="U245" s="27">
        <v>524.63</v>
      </c>
      <c r="V245" s="27">
        <v>910.92</v>
      </c>
      <c r="W245" s="27">
        <v>0.12</v>
      </c>
      <c r="X245" s="27">
        <v>1.96</v>
      </c>
      <c r="Y245" s="27">
        <v>8</v>
      </c>
      <c r="Z245" s="33">
        <v>0</v>
      </c>
      <c r="AA245" s="3">
        <v>0</v>
      </c>
      <c r="AB245" s="3">
        <v>0</v>
      </c>
      <c r="AC245" s="3">
        <v>100.25</v>
      </c>
      <c r="AD245" s="3">
        <v>117.19</v>
      </c>
      <c r="AE245" s="3">
        <v>20.16</v>
      </c>
      <c r="AF245" s="3">
        <v>79.239999999999995</v>
      </c>
      <c r="AG245" s="3">
        <v>40.89</v>
      </c>
      <c r="AH245" s="3">
        <v>80.790000000000006</v>
      </c>
      <c r="AI245" s="3">
        <v>112.77</v>
      </c>
      <c r="AJ245" s="3">
        <v>305.83999999999997</v>
      </c>
      <c r="AK245" s="3">
        <v>137.57</v>
      </c>
      <c r="AL245" s="3">
        <v>29</v>
      </c>
      <c r="AM245" s="3">
        <v>79.650000000000006</v>
      </c>
      <c r="AN245" s="3">
        <v>427.89</v>
      </c>
      <c r="AO245" s="3">
        <v>2.27</v>
      </c>
      <c r="AP245" s="3">
        <v>60.33</v>
      </c>
      <c r="AQ245" s="3">
        <v>55.06</v>
      </c>
      <c r="AR245" s="3">
        <v>59.87</v>
      </c>
      <c r="AS245" s="3">
        <v>25.42</v>
      </c>
      <c r="AT245" s="3">
        <v>0.19</v>
      </c>
      <c r="AU245" s="3">
        <v>0.09</v>
      </c>
      <c r="AV245" s="3">
        <v>0.05</v>
      </c>
      <c r="AW245" s="3">
        <v>0.11</v>
      </c>
      <c r="AX245" s="3">
        <v>0.12</v>
      </c>
      <c r="AY245" s="3">
        <v>0.59</v>
      </c>
      <c r="AZ245" s="3">
        <v>0</v>
      </c>
      <c r="BA245" s="3">
        <v>1.68</v>
      </c>
      <c r="BB245" s="3">
        <v>0</v>
      </c>
      <c r="BC245" s="3">
        <v>0.53</v>
      </c>
      <c r="BD245" s="3">
        <v>0</v>
      </c>
      <c r="BE245" s="3">
        <v>0</v>
      </c>
      <c r="BF245" s="3">
        <v>0</v>
      </c>
      <c r="BG245" s="3">
        <v>0.11</v>
      </c>
      <c r="BH245" s="3">
        <v>0.18</v>
      </c>
      <c r="BI245" s="3">
        <v>1.6</v>
      </c>
      <c r="BJ245" s="3">
        <v>0</v>
      </c>
      <c r="BK245" s="3">
        <v>0</v>
      </c>
      <c r="BL245" s="3">
        <v>0.22</v>
      </c>
      <c r="BM245" s="3">
        <v>0.01</v>
      </c>
      <c r="BN245" s="3">
        <v>0.01</v>
      </c>
      <c r="BO245" s="3">
        <v>0</v>
      </c>
      <c r="BP245" s="3">
        <v>0</v>
      </c>
      <c r="BQ245" s="3">
        <v>0</v>
      </c>
      <c r="BR245" s="3">
        <v>158.87</v>
      </c>
      <c r="BT245" s="3">
        <v>35.67</v>
      </c>
      <c r="BV245" s="3">
        <v>0</v>
      </c>
      <c r="BW245" s="3">
        <v>0</v>
      </c>
      <c r="BX245" s="3">
        <v>0</v>
      </c>
      <c r="BY245" s="3">
        <v>0</v>
      </c>
      <c r="BZ245" s="3">
        <v>0</v>
      </c>
      <c r="CA245" s="3">
        <v>0</v>
      </c>
      <c r="CB245" s="3">
        <v>0</v>
      </c>
      <c r="CC245" s="3">
        <v>0</v>
      </c>
      <c r="CD245" s="3">
        <v>0</v>
      </c>
      <c r="CE245" s="3">
        <v>0</v>
      </c>
      <c r="CF245" s="3">
        <v>1.33</v>
      </c>
    </row>
    <row r="246" spans="1:84" s="3" customFormat="1" ht="15" x14ac:dyDescent="0.25">
      <c r="A246" s="4" t="str">
        <f>"-"</f>
        <v>-</v>
      </c>
      <c r="B246" s="20" t="s">
        <v>87</v>
      </c>
      <c r="C246" s="18" t="str">
        <f>"120"</f>
        <v>120</v>
      </c>
      <c r="D246" s="19">
        <v>7.92</v>
      </c>
      <c r="E246" s="19">
        <v>0</v>
      </c>
      <c r="F246" s="19">
        <v>1.44</v>
      </c>
      <c r="G246" s="19">
        <v>1.44</v>
      </c>
      <c r="H246" s="19">
        <v>40.08</v>
      </c>
      <c r="I246" s="19">
        <v>232.05600000000001</v>
      </c>
      <c r="J246" s="27">
        <v>0.24</v>
      </c>
      <c r="K246" s="27">
        <v>0</v>
      </c>
      <c r="L246" s="27">
        <v>0</v>
      </c>
      <c r="M246" s="27">
        <v>0</v>
      </c>
      <c r="N246" s="27">
        <v>1.44</v>
      </c>
      <c r="O246" s="27">
        <v>38.64</v>
      </c>
      <c r="P246" s="27">
        <v>9.9600000000000009</v>
      </c>
      <c r="Q246" s="27">
        <v>0</v>
      </c>
      <c r="R246" s="27">
        <v>0</v>
      </c>
      <c r="S246" s="27">
        <v>1.2</v>
      </c>
      <c r="T246" s="27">
        <v>3</v>
      </c>
      <c r="U246" s="27">
        <v>732</v>
      </c>
      <c r="V246" s="27">
        <v>294</v>
      </c>
      <c r="W246" s="27">
        <v>0.1</v>
      </c>
      <c r="X246" s="27">
        <v>0.84</v>
      </c>
      <c r="Y246" s="27">
        <v>0</v>
      </c>
      <c r="Z246" s="33">
        <v>0</v>
      </c>
      <c r="AA246" s="3">
        <v>0</v>
      </c>
      <c r="AB246" s="3">
        <v>0</v>
      </c>
      <c r="AC246" s="3">
        <v>512.4</v>
      </c>
      <c r="AD246" s="3">
        <v>267.60000000000002</v>
      </c>
      <c r="AE246" s="3">
        <v>111.6</v>
      </c>
      <c r="AF246" s="3">
        <v>237.6</v>
      </c>
      <c r="AG246" s="3">
        <v>96</v>
      </c>
      <c r="AH246" s="3">
        <v>445.2</v>
      </c>
      <c r="AI246" s="3">
        <v>356.4</v>
      </c>
      <c r="AJ246" s="3">
        <v>349.2</v>
      </c>
      <c r="AK246" s="3">
        <v>556.79999999999995</v>
      </c>
      <c r="AL246" s="3">
        <v>148.80000000000001</v>
      </c>
      <c r="AM246" s="3">
        <v>372</v>
      </c>
      <c r="AN246" s="3">
        <v>1834.8</v>
      </c>
      <c r="AO246" s="3">
        <v>0</v>
      </c>
      <c r="AP246" s="3">
        <v>631.20000000000005</v>
      </c>
      <c r="AQ246" s="3">
        <v>349.2</v>
      </c>
      <c r="AR246" s="3">
        <v>216</v>
      </c>
      <c r="AS246" s="3">
        <v>156</v>
      </c>
      <c r="AT246" s="3">
        <v>0</v>
      </c>
      <c r="AU246" s="3">
        <v>0</v>
      </c>
      <c r="AV246" s="3">
        <v>0</v>
      </c>
      <c r="AW246" s="3">
        <v>0</v>
      </c>
      <c r="AX246" s="3">
        <v>0</v>
      </c>
      <c r="AY246" s="3">
        <v>0</v>
      </c>
      <c r="AZ246" s="3">
        <v>0</v>
      </c>
      <c r="BA246" s="3">
        <v>0.17</v>
      </c>
      <c r="BB246" s="3">
        <v>0</v>
      </c>
      <c r="BC246" s="3">
        <v>0.01</v>
      </c>
      <c r="BD246" s="3">
        <v>0.02</v>
      </c>
      <c r="BE246" s="3">
        <v>0</v>
      </c>
      <c r="BF246" s="3">
        <v>0</v>
      </c>
      <c r="BG246" s="3">
        <v>0</v>
      </c>
      <c r="BH246" s="3">
        <v>0.01</v>
      </c>
      <c r="BI246" s="3">
        <v>0.13</v>
      </c>
      <c r="BJ246" s="3">
        <v>0</v>
      </c>
      <c r="BK246" s="3">
        <v>0</v>
      </c>
      <c r="BL246" s="3">
        <v>0.57999999999999996</v>
      </c>
      <c r="BM246" s="3">
        <v>0.1</v>
      </c>
      <c r="BN246" s="3">
        <v>0</v>
      </c>
      <c r="BO246" s="3">
        <v>0</v>
      </c>
      <c r="BP246" s="3">
        <v>0</v>
      </c>
      <c r="BQ246" s="3">
        <v>0</v>
      </c>
      <c r="BR246" s="3">
        <v>56.4</v>
      </c>
      <c r="BT246" s="3">
        <v>1</v>
      </c>
      <c r="BV246" s="3">
        <v>0</v>
      </c>
      <c r="BW246" s="3">
        <v>0</v>
      </c>
      <c r="BX246" s="3">
        <v>0</v>
      </c>
      <c r="BY246" s="3">
        <v>0</v>
      </c>
      <c r="BZ246" s="3">
        <v>0</v>
      </c>
      <c r="CA246" s="3">
        <v>0</v>
      </c>
      <c r="CB246" s="3">
        <v>0</v>
      </c>
      <c r="CC246" s="3">
        <v>0</v>
      </c>
      <c r="CD246" s="3">
        <v>0</v>
      </c>
      <c r="CE246" s="3">
        <v>0</v>
      </c>
      <c r="CF246" s="3">
        <v>0</v>
      </c>
    </row>
    <row r="247" spans="1:84" s="4" customFormat="1" ht="15" x14ac:dyDescent="0.25">
      <c r="A247" s="4" t="str">
        <f>"20/10"</f>
        <v>20/10</v>
      </c>
      <c r="B247" s="20" t="s">
        <v>126</v>
      </c>
      <c r="C247" s="18" t="str">
        <f>"200"</f>
        <v>200</v>
      </c>
      <c r="D247" s="19">
        <v>0.68</v>
      </c>
      <c r="E247" s="19">
        <v>0</v>
      </c>
      <c r="F247" s="19">
        <v>0.28000000000000003</v>
      </c>
      <c r="G247" s="19">
        <v>0.28000000000000003</v>
      </c>
      <c r="H247" s="19">
        <v>29.62</v>
      </c>
      <c r="I247" s="19">
        <v>130.44800000000001</v>
      </c>
      <c r="J247" s="27">
        <v>0.04</v>
      </c>
      <c r="K247" s="27">
        <v>0</v>
      </c>
      <c r="L247" s="27">
        <v>0.04</v>
      </c>
      <c r="M247" s="27">
        <v>0</v>
      </c>
      <c r="N247" s="27">
        <v>28.38</v>
      </c>
      <c r="O247" s="27">
        <v>1.24</v>
      </c>
      <c r="P247" s="27">
        <v>4.6399999999999997</v>
      </c>
      <c r="Q247" s="27">
        <v>0</v>
      </c>
      <c r="R247" s="27">
        <v>0</v>
      </c>
      <c r="S247" s="27">
        <v>1</v>
      </c>
      <c r="T247" s="27">
        <v>0.96</v>
      </c>
      <c r="U247" s="27">
        <v>0</v>
      </c>
      <c r="V247" s="27">
        <v>10.6</v>
      </c>
      <c r="W247" s="27">
        <v>0.06</v>
      </c>
      <c r="X247" s="27">
        <v>0.24</v>
      </c>
      <c r="Y247" s="27">
        <v>100</v>
      </c>
      <c r="Z247" s="34">
        <v>0</v>
      </c>
      <c r="AA247" s="4">
        <v>0</v>
      </c>
      <c r="AB247" s="4">
        <v>0</v>
      </c>
      <c r="AC247" s="4">
        <v>0</v>
      </c>
      <c r="AD247" s="4">
        <v>0</v>
      </c>
      <c r="AE247" s="4">
        <v>0</v>
      </c>
      <c r="AF247" s="4">
        <v>0</v>
      </c>
      <c r="AG247" s="4">
        <v>0</v>
      </c>
      <c r="AH247" s="4">
        <v>0</v>
      </c>
      <c r="AI247" s="4">
        <v>0</v>
      </c>
      <c r="AJ247" s="4">
        <v>0</v>
      </c>
      <c r="AK247" s="4">
        <v>0</v>
      </c>
      <c r="AL247" s="4">
        <v>0</v>
      </c>
      <c r="AM247" s="4">
        <v>0</v>
      </c>
      <c r="AN247" s="4">
        <v>0</v>
      </c>
      <c r="AO247" s="4">
        <v>0</v>
      </c>
      <c r="AP247" s="4">
        <v>0</v>
      </c>
      <c r="AQ247" s="4">
        <v>0</v>
      </c>
      <c r="AR247" s="4">
        <v>0</v>
      </c>
      <c r="AS247" s="4">
        <v>0</v>
      </c>
      <c r="AT247" s="4">
        <v>0</v>
      </c>
      <c r="AU247" s="4">
        <v>0</v>
      </c>
      <c r="AV247" s="4">
        <v>0</v>
      </c>
      <c r="AW247" s="4">
        <v>0</v>
      </c>
      <c r="AX247" s="4">
        <v>0</v>
      </c>
      <c r="AY247" s="4">
        <v>0</v>
      </c>
      <c r="AZ247" s="4">
        <v>0</v>
      </c>
      <c r="BA247" s="4">
        <v>0</v>
      </c>
      <c r="BB247" s="4">
        <v>0</v>
      </c>
      <c r="BC247" s="4">
        <v>0</v>
      </c>
      <c r="BD247" s="4">
        <v>0</v>
      </c>
      <c r="BE247" s="4">
        <v>0</v>
      </c>
      <c r="BF247" s="4">
        <v>0</v>
      </c>
      <c r="BG247" s="4">
        <v>0</v>
      </c>
      <c r="BH247" s="4">
        <v>0</v>
      </c>
      <c r="BI247" s="4">
        <v>0</v>
      </c>
      <c r="BJ247" s="4">
        <v>0</v>
      </c>
      <c r="BK247" s="4">
        <v>0</v>
      </c>
      <c r="BL247" s="4">
        <v>0</v>
      </c>
      <c r="BM247" s="4">
        <v>0</v>
      </c>
      <c r="BN247" s="4">
        <v>0</v>
      </c>
      <c r="BO247" s="4">
        <v>0</v>
      </c>
      <c r="BP247" s="4">
        <v>0</v>
      </c>
      <c r="BQ247" s="4">
        <v>0</v>
      </c>
      <c r="BR247" s="4">
        <v>2.82</v>
      </c>
      <c r="BT247" s="4">
        <v>163.33000000000001</v>
      </c>
      <c r="BV247" s="4">
        <v>0</v>
      </c>
      <c r="BW247" s="4">
        <v>0</v>
      </c>
      <c r="BX247" s="4">
        <v>0</v>
      </c>
      <c r="BY247" s="4">
        <v>0</v>
      </c>
      <c r="BZ247" s="4">
        <v>0</v>
      </c>
      <c r="CA247" s="4">
        <v>0</v>
      </c>
      <c r="CB247" s="4">
        <v>0</v>
      </c>
      <c r="CC247" s="4">
        <v>0</v>
      </c>
      <c r="CD247" s="4">
        <v>0</v>
      </c>
      <c r="CE247" s="4">
        <v>20</v>
      </c>
      <c r="CF247" s="4">
        <v>0</v>
      </c>
    </row>
    <row r="248" spans="1:84" s="5" customFormat="1" ht="14.25" x14ac:dyDescent="0.2">
      <c r="A248" s="6"/>
      <c r="B248" s="21" t="s">
        <v>89</v>
      </c>
      <c r="C248" s="22">
        <f>C247+C246+C245+C244+C243+C242</f>
        <v>1045</v>
      </c>
      <c r="D248" s="23">
        <v>36.700000000000003</v>
      </c>
      <c r="E248" s="23">
        <v>19.86</v>
      </c>
      <c r="F248" s="23">
        <v>26.65</v>
      </c>
      <c r="G248" s="23">
        <v>12.53</v>
      </c>
      <c r="H248" s="23">
        <v>120.9</v>
      </c>
      <c r="I248" s="23">
        <v>920.29</v>
      </c>
      <c r="J248" s="28">
        <v>9.83</v>
      </c>
      <c r="K248" s="28">
        <v>6.78</v>
      </c>
      <c r="L248" s="28">
        <v>1.3</v>
      </c>
      <c r="M248" s="28">
        <v>0</v>
      </c>
      <c r="N248" s="28">
        <v>43.07</v>
      </c>
      <c r="O248" s="28">
        <v>77.83</v>
      </c>
      <c r="P248" s="28">
        <v>20.89</v>
      </c>
      <c r="Q248" s="28">
        <v>0</v>
      </c>
      <c r="R248" s="28">
        <v>0</v>
      </c>
      <c r="S248" s="28">
        <v>3.04</v>
      </c>
      <c r="T248" s="28">
        <v>12.9</v>
      </c>
      <c r="U248" s="28">
        <v>2191.77</v>
      </c>
      <c r="V248" s="28">
        <v>1688.81</v>
      </c>
      <c r="W248" s="28">
        <v>0.44</v>
      </c>
      <c r="X248" s="28">
        <v>4.3</v>
      </c>
      <c r="Y248" s="28">
        <v>129.55000000000001</v>
      </c>
      <c r="Z248" s="5">
        <v>0</v>
      </c>
      <c r="AA248" s="5">
        <v>0</v>
      </c>
      <c r="AB248" s="5">
        <v>0</v>
      </c>
      <c r="AC248" s="5">
        <v>752.35</v>
      </c>
      <c r="AD248" s="5">
        <v>470.01</v>
      </c>
      <c r="AE248" s="5">
        <v>161.13999999999999</v>
      </c>
      <c r="AF248" s="5">
        <v>392.69</v>
      </c>
      <c r="AG248" s="5">
        <v>163.12</v>
      </c>
      <c r="AH248" s="5">
        <v>620.52</v>
      </c>
      <c r="AI248" s="5">
        <v>555.86</v>
      </c>
      <c r="AJ248" s="5">
        <v>784.09</v>
      </c>
      <c r="AK248" s="5">
        <v>841.73</v>
      </c>
      <c r="AL248" s="5">
        <v>219.12</v>
      </c>
      <c r="AM248" s="5">
        <v>525.21</v>
      </c>
      <c r="AN248" s="5">
        <v>2792.73</v>
      </c>
      <c r="AO248" s="5">
        <v>74.930000000000007</v>
      </c>
      <c r="AP248" s="5">
        <v>822.52</v>
      </c>
      <c r="AQ248" s="5">
        <v>494.96</v>
      </c>
      <c r="AR248" s="5">
        <v>338.52</v>
      </c>
      <c r="AS248" s="5">
        <v>215.81</v>
      </c>
      <c r="AT248" s="5">
        <v>0.6</v>
      </c>
      <c r="AU248" s="5">
        <v>0.3</v>
      </c>
      <c r="AV248" s="5">
        <v>0.16</v>
      </c>
      <c r="AW248" s="5">
        <v>0.35</v>
      </c>
      <c r="AX248" s="5">
        <v>0.38</v>
      </c>
      <c r="AY248" s="5">
        <v>1.77</v>
      </c>
      <c r="AZ248" s="5">
        <v>0.05</v>
      </c>
      <c r="BA248" s="5">
        <v>3.82</v>
      </c>
      <c r="BB248" s="5">
        <v>0.04</v>
      </c>
      <c r="BC248" s="5">
        <v>1.37</v>
      </c>
      <c r="BD248" s="5">
        <v>0.12</v>
      </c>
      <c r="BE248" s="5">
        <v>0.31</v>
      </c>
      <c r="BF248" s="5">
        <v>0</v>
      </c>
      <c r="BG248" s="5">
        <v>0.2</v>
      </c>
      <c r="BH248" s="5">
        <v>0.41</v>
      </c>
      <c r="BI248" s="5">
        <v>5.22</v>
      </c>
      <c r="BJ248" s="5">
        <v>0.03</v>
      </c>
      <c r="BK248" s="5">
        <v>0</v>
      </c>
      <c r="BL248" s="5">
        <v>6.81</v>
      </c>
      <c r="BM248" s="5">
        <v>0.13</v>
      </c>
      <c r="BN248" s="5">
        <v>0.04</v>
      </c>
      <c r="BO248" s="5">
        <v>0</v>
      </c>
      <c r="BP248" s="5">
        <v>0</v>
      </c>
      <c r="BQ248" s="5">
        <v>0</v>
      </c>
      <c r="BR248" s="5">
        <v>694.41</v>
      </c>
      <c r="BS248" s="5" t="e">
        <f>$I$248/#REF!*100</f>
        <v>#REF!</v>
      </c>
      <c r="BT248" s="5">
        <v>704.54</v>
      </c>
      <c r="BV248" s="5">
        <v>0</v>
      </c>
      <c r="BW248" s="5">
        <v>0</v>
      </c>
      <c r="BX248" s="5">
        <v>0</v>
      </c>
      <c r="BY248" s="5">
        <v>0</v>
      </c>
      <c r="BZ248" s="5">
        <v>0</v>
      </c>
      <c r="CA248" s="5">
        <v>0</v>
      </c>
      <c r="CB248" s="5">
        <v>0</v>
      </c>
      <c r="CC248" s="5">
        <v>0</v>
      </c>
      <c r="CD248" s="5">
        <v>0</v>
      </c>
      <c r="CE248" s="5">
        <v>20</v>
      </c>
      <c r="CF248" s="5">
        <v>4.83</v>
      </c>
    </row>
    <row r="249" spans="1:84" s="2" customFormat="1" x14ac:dyDescent="0.25">
      <c r="A249" s="4"/>
      <c r="B249" s="57" t="s">
        <v>90</v>
      </c>
      <c r="C249" s="18"/>
      <c r="D249" s="19"/>
      <c r="E249" s="19"/>
      <c r="F249" s="19"/>
      <c r="G249" s="19"/>
      <c r="H249" s="19"/>
      <c r="I249" s="19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</row>
    <row r="250" spans="1:84" s="3" customFormat="1" ht="15" x14ac:dyDescent="0.25">
      <c r="A250" s="4" t="str">
        <f>"21/10"</f>
        <v>21/10</v>
      </c>
      <c r="B250" s="20" t="s">
        <v>139</v>
      </c>
      <c r="C250" s="18" t="str">
        <f>"200"</f>
        <v>200</v>
      </c>
      <c r="D250" s="19">
        <v>5.45</v>
      </c>
      <c r="E250" s="19">
        <v>5.8</v>
      </c>
      <c r="F250" s="19">
        <v>4.4000000000000004</v>
      </c>
      <c r="G250" s="19">
        <v>0</v>
      </c>
      <c r="H250" s="19">
        <v>8.74</v>
      </c>
      <c r="I250" s="19">
        <v>95.204800000000006</v>
      </c>
      <c r="J250" s="27">
        <v>3.4</v>
      </c>
      <c r="K250" s="27">
        <v>0</v>
      </c>
      <c r="L250" s="27">
        <v>3.4</v>
      </c>
      <c r="M250" s="27">
        <v>0</v>
      </c>
      <c r="N250" s="27">
        <v>8.74</v>
      </c>
      <c r="O250" s="27">
        <v>0</v>
      </c>
      <c r="P250" s="27">
        <v>0</v>
      </c>
      <c r="Q250" s="27">
        <v>0</v>
      </c>
      <c r="R250" s="27">
        <v>0</v>
      </c>
      <c r="S250" s="27">
        <v>0.2</v>
      </c>
      <c r="T250" s="27">
        <v>1.4</v>
      </c>
      <c r="U250" s="27">
        <v>0</v>
      </c>
      <c r="V250" s="27">
        <v>256.95999999999998</v>
      </c>
      <c r="W250" s="27">
        <v>0.24</v>
      </c>
      <c r="X250" s="27">
        <v>0.16</v>
      </c>
      <c r="Y250" s="27">
        <v>1.04</v>
      </c>
      <c r="Z250" s="33">
        <v>0</v>
      </c>
      <c r="AA250" s="3">
        <v>0</v>
      </c>
      <c r="AB250" s="3">
        <v>0</v>
      </c>
      <c r="AC250" s="3">
        <v>0</v>
      </c>
      <c r="AD250" s="3">
        <v>0</v>
      </c>
      <c r="AE250" s="3">
        <v>0</v>
      </c>
      <c r="AF250" s="3">
        <v>0</v>
      </c>
      <c r="AG250" s="3">
        <v>0</v>
      </c>
      <c r="AH250" s="3">
        <v>0</v>
      </c>
      <c r="AI250" s="3">
        <v>0</v>
      </c>
      <c r="AJ250" s="3">
        <v>0</v>
      </c>
      <c r="AK250" s="3">
        <v>0</v>
      </c>
      <c r="AL250" s="3">
        <v>0</v>
      </c>
      <c r="AM250" s="3">
        <v>0</v>
      </c>
      <c r="AN250" s="3">
        <v>0</v>
      </c>
      <c r="AO250" s="3">
        <v>0</v>
      </c>
      <c r="AP250" s="3">
        <v>0</v>
      </c>
      <c r="AQ250" s="3">
        <v>0</v>
      </c>
      <c r="AR250" s="3">
        <v>0</v>
      </c>
      <c r="AS250" s="3">
        <v>0</v>
      </c>
      <c r="AT250" s="3">
        <v>0</v>
      </c>
      <c r="AU250" s="3">
        <v>0</v>
      </c>
      <c r="AV250" s="3">
        <v>0</v>
      </c>
      <c r="AW250" s="3">
        <v>0</v>
      </c>
      <c r="AX250" s="3">
        <v>0</v>
      </c>
      <c r="AY250" s="3">
        <v>0</v>
      </c>
      <c r="AZ250" s="3">
        <v>0</v>
      </c>
      <c r="BA250" s="3">
        <v>0</v>
      </c>
      <c r="BB250" s="3">
        <v>0</v>
      </c>
      <c r="BC250" s="3">
        <v>0</v>
      </c>
      <c r="BD250" s="3">
        <v>0</v>
      </c>
      <c r="BE250" s="3">
        <v>0</v>
      </c>
      <c r="BF250" s="3">
        <v>0</v>
      </c>
      <c r="BG250" s="3">
        <v>0</v>
      </c>
      <c r="BH250" s="3">
        <v>0</v>
      </c>
      <c r="BI250" s="3">
        <v>0</v>
      </c>
      <c r="BJ250" s="3">
        <v>0</v>
      </c>
      <c r="BK250" s="3">
        <v>0</v>
      </c>
      <c r="BL250" s="3">
        <v>0</v>
      </c>
      <c r="BM250" s="3">
        <v>0</v>
      </c>
      <c r="BN250" s="3">
        <v>0</v>
      </c>
      <c r="BO250" s="3">
        <v>0</v>
      </c>
      <c r="BP250" s="3">
        <v>0</v>
      </c>
      <c r="BQ250" s="3">
        <v>0</v>
      </c>
      <c r="BR250" s="3">
        <v>178</v>
      </c>
      <c r="BT250" s="3">
        <v>26.67</v>
      </c>
      <c r="BV250" s="3">
        <v>0</v>
      </c>
      <c r="BW250" s="3">
        <v>0</v>
      </c>
      <c r="BX250" s="3">
        <v>0</v>
      </c>
      <c r="BY250" s="3">
        <v>0</v>
      </c>
      <c r="BZ250" s="3">
        <v>0</v>
      </c>
      <c r="CA250" s="3">
        <v>0</v>
      </c>
      <c r="CB250" s="3">
        <v>0</v>
      </c>
      <c r="CC250" s="3">
        <v>0</v>
      </c>
      <c r="CD250" s="3">
        <v>0</v>
      </c>
      <c r="CE250" s="3">
        <v>0</v>
      </c>
      <c r="CF250" s="3">
        <v>0</v>
      </c>
    </row>
    <row r="251" spans="1:84" s="3" customFormat="1" ht="15" x14ac:dyDescent="0.25">
      <c r="A251" s="4" t="str">
        <f>"21/12"</f>
        <v>21/12</v>
      </c>
      <c r="B251" s="20" t="s">
        <v>140</v>
      </c>
      <c r="C251" s="18" t="str">
        <f>"60"</f>
        <v>60</v>
      </c>
      <c r="D251" s="19">
        <v>7.3</v>
      </c>
      <c r="E251" s="19">
        <v>4.59</v>
      </c>
      <c r="F251" s="19">
        <v>12.11</v>
      </c>
      <c r="G251" s="19">
        <v>0.38</v>
      </c>
      <c r="H251" s="19">
        <v>31.45</v>
      </c>
      <c r="I251" s="19">
        <v>265.68438254400002</v>
      </c>
      <c r="J251" s="27">
        <v>8.3800000000000008</v>
      </c>
      <c r="K251" s="27">
        <v>0.33</v>
      </c>
      <c r="L251" s="27">
        <v>8.3800000000000008</v>
      </c>
      <c r="M251" s="27">
        <v>0</v>
      </c>
      <c r="N251" s="27">
        <v>13.28</v>
      </c>
      <c r="O251" s="27">
        <v>18.170000000000002</v>
      </c>
      <c r="P251" s="27">
        <v>0.94</v>
      </c>
      <c r="Q251" s="27">
        <v>0</v>
      </c>
      <c r="R251" s="27">
        <v>0</v>
      </c>
      <c r="S251" s="27">
        <v>0.22</v>
      </c>
      <c r="T251" s="27">
        <v>0.88</v>
      </c>
      <c r="U251" s="27">
        <v>91.05</v>
      </c>
      <c r="V251" s="27">
        <v>65.38</v>
      </c>
      <c r="W251" s="27">
        <v>0.1</v>
      </c>
      <c r="X251" s="27">
        <v>0.37</v>
      </c>
      <c r="Y251" s="27">
        <v>0.04</v>
      </c>
      <c r="Z251" s="33">
        <v>0</v>
      </c>
      <c r="AA251" s="3">
        <v>0</v>
      </c>
      <c r="AB251" s="3">
        <v>0</v>
      </c>
      <c r="AC251" s="3">
        <v>328.88</v>
      </c>
      <c r="AD251" s="3">
        <v>155.19999999999999</v>
      </c>
      <c r="AE251" s="3">
        <v>82.13</v>
      </c>
      <c r="AF251" s="3">
        <v>146.41</v>
      </c>
      <c r="AG251" s="3">
        <v>51.62</v>
      </c>
      <c r="AH251" s="3">
        <v>201.66</v>
      </c>
      <c r="AI251" s="3">
        <v>158.99</v>
      </c>
      <c r="AJ251" s="3">
        <v>183.75</v>
      </c>
      <c r="AK251" s="3">
        <v>210.65</v>
      </c>
      <c r="AL251" s="3">
        <v>90.19</v>
      </c>
      <c r="AM251" s="3">
        <v>136.86000000000001</v>
      </c>
      <c r="AN251" s="3">
        <v>1027.68</v>
      </c>
      <c r="AO251" s="3">
        <v>1.61</v>
      </c>
      <c r="AP251" s="3">
        <v>309.74</v>
      </c>
      <c r="AQ251" s="3">
        <v>227.74</v>
      </c>
      <c r="AR251" s="3">
        <v>117</v>
      </c>
      <c r="AS251" s="3">
        <v>82.57</v>
      </c>
      <c r="AT251" s="3">
        <v>0.35</v>
      </c>
      <c r="AU251" s="3">
        <v>0.16</v>
      </c>
      <c r="AV251" s="3">
        <v>0.09</v>
      </c>
      <c r="AW251" s="3">
        <v>0.2</v>
      </c>
      <c r="AX251" s="3">
        <v>0.22</v>
      </c>
      <c r="AY251" s="3">
        <v>1.04</v>
      </c>
      <c r="AZ251" s="3">
        <v>0</v>
      </c>
      <c r="BA251" s="3">
        <v>2.9</v>
      </c>
      <c r="BB251" s="3">
        <v>0</v>
      </c>
      <c r="BC251" s="3">
        <v>0.89</v>
      </c>
      <c r="BD251" s="3">
        <v>0</v>
      </c>
      <c r="BE251" s="3">
        <v>0</v>
      </c>
      <c r="BF251" s="3">
        <v>0</v>
      </c>
      <c r="BG251" s="3">
        <v>0</v>
      </c>
      <c r="BH251" s="3">
        <v>0.3</v>
      </c>
      <c r="BI251" s="3">
        <v>2.37</v>
      </c>
      <c r="BJ251" s="3">
        <v>0</v>
      </c>
      <c r="BK251" s="3">
        <v>0</v>
      </c>
      <c r="BL251" s="3">
        <v>0.28000000000000003</v>
      </c>
      <c r="BM251" s="3">
        <v>0.02</v>
      </c>
      <c r="BN251" s="3">
        <v>0</v>
      </c>
      <c r="BO251" s="3">
        <v>0</v>
      </c>
      <c r="BP251" s="3">
        <v>0</v>
      </c>
      <c r="BQ251" s="3">
        <v>0</v>
      </c>
      <c r="BR251" s="3">
        <v>27.81</v>
      </c>
      <c r="BT251" s="3">
        <v>62.22</v>
      </c>
      <c r="BV251" s="3">
        <v>0</v>
      </c>
      <c r="BW251" s="3">
        <v>0</v>
      </c>
      <c r="BX251" s="3">
        <v>0</v>
      </c>
      <c r="BY251" s="3">
        <v>0</v>
      </c>
      <c r="BZ251" s="3">
        <v>0</v>
      </c>
      <c r="CA251" s="3">
        <v>0</v>
      </c>
      <c r="CB251" s="3">
        <v>0</v>
      </c>
      <c r="CC251" s="3">
        <v>0</v>
      </c>
      <c r="CD251" s="3">
        <v>0</v>
      </c>
      <c r="CE251" s="3">
        <v>13.8</v>
      </c>
      <c r="CF251" s="3">
        <v>0.24</v>
      </c>
    </row>
    <row r="252" spans="1:84" s="4" customFormat="1" ht="15" x14ac:dyDescent="0.25">
      <c r="A252" s="4" t="str">
        <f>"-"</f>
        <v>-</v>
      </c>
      <c r="B252" s="20" t="s">
        <v>129</v>
      </c>
      <c r="C252" s="18" t="str">
        <f>"180"</f>
        <v>180</v>
      </c>
      <c r="D252" s="19">
        <v>0.72</v>
      </c>
      <c r="E252" s="19">
        <v>0</v>
      </c>
      <c r="F252" s="19">
        <v>0.54</v>
      </c>
      <c r="G252" s="19">
        <v>0.54</v>
      </c>
      <c r="H252" s="19">
        <v>18.54</v>
      </c>
      <c r="I252" s="19">
        <v>91.242000000000004</v>
      </c>
      <c r="J252" s="27">
        <v>0</v>
      </c>
      <c r="K252" s="27">
        <v>0</v>
      </c>
      <c r="L252" s="27">
        <v>0</v>
      </c>
      <c r="M252" s="27">
        <v>0</v>
      </c>
      <c r="N252" s="27">
        <v>17.64</v>
      </c>
      <c r="O252" s="27">
        <v>0.9</v>
      </c>
      <c r="P252" s="27">
        <v>5.04</v>
      </c>
      <c r="Q252" s="27">
        <v>0</v>
      </c>
      <c r="R252" s="27">
        <v>0</v>
      </c>
      <c r="S252" s="27">
        <v>0.9</v>
      </c>
      <c r="T252" s="27">
        <v>1.26</v>
      </c>
      <c r="U252" s="27">
        <v>23.4</v>
      </c>
      <c r="V252" s="27">
        <v>279</v>
      </c>
      <c r="W252" s="27">
        <v>0.05</v>
      </c>
      <c r="X252" s="27">
        <v>0.18</v>
      </c>
      <c r="Y252" s="27">
        <v>9</v>
      </c>
      <c r="Z252" s="34">
        <v>0</v>
      </c>
      <c r="AA252" s="4">
        <v>0</v>
      </c>
      <c r="AB252" s="4">
        <v>0</v>
      </c>
      <c r="AC252" s="4">
        <v>41.4</v>
      </c>
      <c r="AD252" s="4">
        <v>45</v>
      </c>
      <c r="AE252" s="4">
        <v>9</v>
      </c>
      <c r="AF252" s="4">
        <v>50.4</v>
      </c>
      <c r="AG252" s="4">
        <v>9</v>
      </c>
      <c r="AH252" s="4">
        <v>55.8</v>
      </c>
      <c r="AI252" s="4">
        <v>25.2</v>
      </c>
      <c r="AJ252" s="4">
        <v>37.799999999999997</v>
      </c>
      <c r="AK252" s="4">
        <v>252</v>
      </c>
      <c r="AL252" s="4">
        <v>16.2</v>
      </c>
      <c r="AM252" s="4">
        <v>14.4</v>
      </c>
      <c r="AN252" s="4">
        <v>48.6</v>
      </c>
      <c r="AO252" s="4">
        <v>630</v>
      </c>
      <c r="AP252" s="4">
        <v>12.6</v>
      </c>
      <c r="AQ252" s="4">
        <v>28.8</v>
      </c>
      <c r="AR252" s="4">
        <v>21.6</v>
      </c>
      <c r="AS252" s="4">
        <v>5.4</v>
      </c>
      <c r="AT252" s="4">
        <v>0</v>
      </c>
      <c r="AU252" s="4">
        <v>0</v>
      </c>
      <c r="AV252" s="4">
        <v>0</v>
      </c>
      <c r="AW252" s="4">
        <v>0</v>
      </c>
      <c r="AX252" s="4">
        <v>0</v>
      </c>
      <c r="AY252" s="4">
        <v>0</v>
      </c>
      <c r="AZ252" s="4">
        <v>0</v>
      </c>
      <c r="BA252" s="4">
        <v>0.36</v>
      </c>
      <c r="BB252" s="4">
        <v>0</v>
      </c>
      <c r="BC252" s="4">
        <v>0.72</v>
      </c>
      <c r="BD252" s="4">
        <v>0.02</v>
      </c>
      <c r="BE252" s="4">
        <v>0</v>
      </c>
      <c r="BF252" s="4">
        <v>0</v>
      </c>
      <c r="BG252" s="4">
        <v>0</v>
      </c>
      <c r="BH252" s="4">
        <v>0</v>
      </c>
      <c r="BI252" s="4">
        <v>0.65</v>
      </c>
      <c r="BJ252" s="4">
        <v>0</v>
      </c>
      <c r="BK252" s="4">
        <v>0</v>
      </c>
      <c r="BL252" s="4">
        <v>1.64</v>
      </c>
      <c r="BM252" s="4">
        <v>0.22</v>
      </c>
      <c r="BN252" s="4">
        <v>0</v>
      </c>
      <c r="BO252" s="4">
        <v>0</v>
      </c>
      <c r="BP252" s="4">
        <v>0</v>
      </c>
      <c r="BQ252" s="4">
        <v>0</v>
      </c>
      <c r="BR252" s="4">
        <v>153</v>
      </c>
      <c r="BT252" s="4">
        <v>3</v>
      </c>
      <c r="BV252" s="4">
        <v>0</v>
      </c>
      <c r="BW252" s="4">
        <v>0</v>
      </c>
      <c r="BX252" s="4">
        <v>0</v>
      </c>
      <c r="BY252" s="4">
        <v>0</v>
      </c>
      <c r="BZ252" s="4">
        <v>0</v>
      </c>
      <c r="CA252" s="4">
        <v>0</v>
      </c>
      <c r="CB252" s="4">
        <v>0</v>
      </c>
      <c r="CC252" s="4">
        <v>0</v>
      </c>
      <c r="CD252" s="4">
        <v>0</v>
      </c>
      <c r="CE252" s="4">
        <v>0</v>
      </c>
      <c r="CF252" s="4">
        <v>0</v>
      </c>
    </row>
    <row r="253" spans="1:84" s="5" customFormat="1" ht="14.25" x14ac:dyDescent="0.2">
      <c r="A253" s="6"/>
      <c r="B253" s="21" t="s">
        <v>94</v>
      </c>
      <c r="C253" s="22">
        <f>C252+C251+C250</f>
        <v>440</v>
      </c>
      <c r="D253" s="23">
        <v>13.47</v>
      </c>
      <c r="E253" s="23">
        <v>10.39</v>
      </c>
      <c r="F253" s="23">
        <v>17.05</v>
      </c>
      <c r="G253" s="23">
        <v>0.92</v>
      </c>
      <c r="H253" s="23">
        <v>58.72</v>
      </c>
      <c r="I253" s="23">
        <v>452.13</v>
      </c>
      <c r="J253" s="28">
        <v>11.78</v>
      </c>
      <c r="K253" s="28">
        <v>0.33</v>
      </c>
      <c r="L253" s="28">
        <v>11.78</v>
      </c>
      <c r="M253" s="28">
        <v>0</v>
      </c>
      <c r="N253" s="28">
        <v>39.659999999999997</v>
      </c>
      <c r="O253" s="28">
        <v>19.07</v>
      </c>
      <c r="P253" s="28">
        <v>5.98</v>
      </c>
      <c r="Q253" s="28">
        <v>0</v>
      </c>
      <c r="R253" s="28">
        <v>0</v>
      </c>
      <c r="S253" s="28">
        <v>1.32</v>
      </c>
      <c r="T253" s="28">
        <v>3.54</v>
      </c>
      <c r="U253" s="28">
        <v>114.45</v>
      </c>
      <c r="V253" s="28">
        <v>601.34</v>
      </c>
      <c r="W253" s="28">
        <v>0.39</v>
      </c>
      <c r="X253" s="28">
        <v>0.71</v>
      </c>
      <c r="Y253" s="28">
        <v>10.08</v>
      </c>
      <c r="Z253" s="5">
        <v>0</v>
      </c>
      <c r="AA253" s="5">
        <v>0</v>
      </c>
      <c r="AB253" s="5">
        <v>0</v>
      </c>
      <c r="AC253" s="5">
        <v>370.28</v>
      </c>
      <c r="AD253" s="5">
        <v>200.2</v>
      </c>
      <c r="AE253" s="5">
        <v>91.13</v>
      </c>
      <c r="AF253" s="5">
        <v>196.81</v>
      </c>
      <c r="AG253" s="5">
        <v>60.62</v>
      </c>
      <c r="AH253" s="5">
        <v>257.45999999999998</v>
      </c>
      <c r="AI253" s="5">
        <v>184.19</v>
      </c>
      <c r="AJ253" s="5">
        <v>221.55</v>
      </c>
      <c r="AK253" s="5">
        <v>462.65</v>
      </c>
      <c r="AL253" s="5">
        <v>106.39</v>
      </c>
      <c r="AM253" s="5">
        <v>151.26</v>
      </c>
      <c r="AN253" s="5">
        <v>1076.28</v>
      </c>
      <c r="AO253" s="5">
        <v>631.61</v>
      </c>
      <c r="AP253" s="5">
        <v>322.33999999999997</v>
      </c>
      <c r="AQ253" s="5">
        <v>256.54000000000002</v>
      </c>
      <c r="AR253" s="5">
        <v>138.6</v>
      </c>
      <c r="AS253" s="5">
        <v>87.97</v>
      </c>
      <c r="AT253" s="5">
        <v>0.35</v>
      </c>
      <c r="AU253" s="5">
        <v>0.16</v>
      </c>
      <c r="AV253" s="5">
        <v>0.09</v>
      </c>
      <c r="AW253" s="5">
        <v>0.2</v>
      </c>
      <c r="AX253" s="5">
        <v>0.22</v>
      </c>
      <c r="AY253" s="5">
        <v>1.04</v>
      </c>
      <c r="AZ253" s="5">
        <v>0</v>
      </c>
      <c r="BA253" s="5">
        <v>3.26</v>
      </c>
      <c r="BB253" s="5">
        <v>0</v>
      </c>
      <c r="BC253" s="5">
        <v>1.61</v>
      </c>
      <c r="BD253" s="5">
        <v>0.02</v>
      </c>
      <c r="BE253" s="5">
        <v>0</v>
      </c>
      <c r="BF253" s="5">
        <v>0</v>
      </c>
      <c r="BG253" s="5">
        <v>0</v>
      </c>
      <c r="BH253" s="5">
        <v>0.3</v>
      </c>
      <c r="BI253" s="5">
        <v>3.02</v>
      </c>
      <c r="BJ253" s="5">
        <v>0</v>
      </c>
      <c r="BK253" s="5">
        <v>0</v>
      </c>
      <c r="BL253" s="5">
        <v>1.91</v>
      </c>
      <c r="BM253" s="5">
        <v>0.23</v>
      </c>
      <c r="BN253" s="5">
        <v>0</v>
      </c>
      <c r="BO253" s="5">
        <v>0</v>
      </c>
      <c r="BP253" s="5">
        <v>0</v>
      </c>
      <c r="BQ253" s="5">
        <v>0</v>
      </c>
      <c r="BR253" s="5">
        <v>358.81</v>
      </c>
      <c r="BS253" s="5" t="e">
        <f>$I$253/#REF!*100</f>
        <v>#REF!</v>
      </c>
      <c r="BT253" s="5">
        <v>91.89</v>
      </c>
      <c r="BV253" s="5">
        <v>0</v>
      </c>
      <c r="BW253" s="5">
        <v>0</v>
      </c>
      <c r="BX253" s="5">
        <v>0</v>
      </c>
      <c r="BY253" s="5">
        <v>0</v>
      </c>
      <c r="BZ253" s="5">
        <v>0</v>
      </c>
      <c r="CA253" s="5">
        <v>0</v>
      </c>
      <c r="CB253" s="5">
        <v>0</v>
      </c>
      <c r="CC253" s="5">
        <v>0</v>
      </c>
      <c r="CD253" s="5">
        <v>0</v>
      </c>
      <c r="CE253" s="5">
        <v>13.8</v>
      </c>
      <c r="CF253" s="5">
        <v>0.24</v>
      </c>
    </row>
    <row r="254" spans="1:84" s="2" customFormat="1" x14ac:dyDescent="0.25">
      <c r="A254" s="4"/>
      <c r="B254" s="57" t="s">
        <v>95</v>
      </c>
      <c r="C254" s="18"/>
      <c r="D254" s="19"/>
      <c r="E254" s="19"/>
      <c r="F254" s="19"/>
      <c r="G254" s="19"/>
      <c r="H254" s="19"/>
      <c r="I254" s="19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</row>
    <row r="255" spans="1:84" s="3" customFormat="1" ht="15" x14ac:dyDescent="0.25">
      <c r="A255" s="4" t="str">
        <f>"22/1"</f>
        <v>22/1</v>
      </c>
      <c r="B255" s="20" t="s">
        <v>122</v>
      </c>
      <c r="C255" s="18" t="str">
        <f>"100"</f>
        <v>100</v>
      </c>
      <c r="D255" s="19">
        <v>0.74</v>
      </c>
      <c r="E255" s="19">
        <v>0</v>
      </c>
      <c r="F255" s="19">
        <v>4.99</v>
      </c>
      <c r="G255" s="19">
        <v>4.99</v>
      </c>
      <c r="H255" s="19">
        <v>2.33</v>
      </c>
      <c r="I255" s="19">
        <v>58.88673</v>
      </c>
      <c r="J255" s="27">
        <v>0.63</v>
      </c>
      <c r="K255" s="27">
        <v>3.25</v>
      </c>
      <c r="L255" s="27">
        <v>0.63</v>
      </c>
      <c r="M255" s="27">
        <v>0</v>
      </c>
      <c r="N255" s="27">
        <v>2.23</v>
      </c>
      <c r="O255" s="27">
        <v>0.09</v>
      </c>
      <c r="P255" s="27">
        <v>0.93</v>
      </c>
      <c r="Q255" s="27">
        <v>0</v>
      </c>
      <c r="R255" s="27">
        <v>0</v>
      </c>
      <c r="S255" s="27">
        <v>0.09</v>
      </c>
      <c r="T255" s="27">
        <v>0.95</v>
      </c>
      <c r="U255" s="27">
        <v>196.97</v>
      </c>
      <c r="V255" s="27">
        <v>131.32</v>
      </c>
      <c r="W255" s="27">
        <v>0.04</v>
      </c>
      <c r="X255" s="27">
        <v>0.19</v>
      </c>
      <c r="Y255" s="27">
        <v>9.31</v>
      </c>
      <c r="Z255" s="33">
        <v>0</v>
      </c>
      <c r="AA255" s="3">
        <v>0</v>
      </c>
      <c r="AB255" s="3">
        <v>0</v>
      </c>
      <c r="AC255" s="3">
        <v>31.72</v>
      </c>
      <c r="AD255" s="3">
        <v>26.48</v>
      </c>
      <c r="AE255" s="3">
        <v>6.43</v>
      </c>
      <c r="AF255" s="3">
        <v>21.89</v>
      </c>
      <c r="AG255" s="3">
        <v>6.77</v>
      </c>
      <c r="AH255" s="3">
        <v>17.920000000000002</v>
      </c>
      <c r="AI255" s="3">
        <v>26.03</v>
      </c>
      <c r="AJ255" s="3">
        <v>43.21</v>
      </c>
      <c r="AK255" s="3">
        <v>52.42</v>
      </c>
      <c r="AL255" s="3">
        <v>11.05</v>
      </c>
      <c r="AM255" s="3">
        <v>27.3</v>
      </c>
      <c r="AN255" s="3">
        <v>137.44999999999999</v>
      </c>
      <c r="AO255" s="3">
        <v>187.03</v>
      </c>
      <c r="AP255" s="3">
        <v>18.23</v>
      </c>
      <c r="AQ255" s="3">
        <v>27.84</v>
      </c>
      <c r="AR255" s="3">
        <v>21.63</v>
      </c>
      <c r="AS255" s="3">
        <v>7.03</v>
      </c>
      <c r="AT255" s="3">
        <v>0.43</v>
      </c>
      <c r="AU255" s="3">
        <v>0.27</v>
      </c>
      <c r="AV255" s="3">
        <v>0.15</v>
      </c>
      <c r="AW255" s="3">
        <v>0.27</v>
      </c>
      <c r="AX255" s="3">
        <v>0.26</v>
      </c>
      <c r="AY255" s="3">
        <v>1.1100000000000001</v>
      </c>
      <c r="AZ255" s="3">
        <v>0.11</v>
      </c>
      <c r="BA255" s="3">
        <v>0.45</v>
      </c>
      <c r="BB255" s="3">
        <v>0.1</v>
      </c>
      <c r="BC255" s="3">
        <v>0.23</v>
      </c>
      <c r="BD255" s="3">
        <v>0.16</v>
      </c>
      <c r="BE255" s="3">
        <v>0.69</v>
      </c>
      <c r="BF255" s="3">
        <v>0</v>
      </c>
      <c r="BG255" s="3">
        <v>0</v>
      </c>
      <c r="BH255" s="3">
        <v>0.09</v>
      </c>
      <c r="BI255" s="3">
        <v>1.29</v>
      </c>
      <c r="BJ255" s="3">
        <v>0.02</v>
      </c>
      <c r="BK255" s="3">
        <v>0</v>
      </c>
      <c r="BL255" s="3">
        <v>3.34</v>
      </c>
      <c r="BM255" s="3">
        <v>0.03</v>
      </c>
      <c r="BN255" s="3">
        <v>0.06</v>
      </c>
      <c r="BO255" s="3">
        <v>0</v>
      </c>
      <c r="BP255" s="3">
        <v>0</v>
      </c>
      <c r="BQ255" s="3">
        <v>0</v>
      </c>
      <c r="BR255" s="3">
        <v>90.26</v>
      </c>
      <c r="BT255" s="3">
        <v>9.31</v>
      </c>
      <c r="BV255" s="3">
        <v>0</v>
      </c>
      <c r="BW255" s="3">
        <v>0</v>
      </c>
      <c r="BX255" s="3">
        <v>0</v>
      </c>
      <c r="BY255" s="3">
        <v>0</v>
      </c>
      <c r="BZ255" s="3">
        <v>0</v>
      </c>
      <c r="CA255" s="3">
        <v>0</v>
      </c>
      <c r="CB255" s="3">
        <v>0</v>
      </c>
      <c r="CC255" s="3">
        <v>0</v>
      </c>
      <c r="CD255" s="3">
        <v>0</v>
      </c>
      <c r="CE255" s="3">
        <v>0</v>
      </c>
      <c r="CF255" s="3">
        <v>0.5</v>
      </c>
    </row>
    <row r="256" spans="1:84" s="3" customFormat="1" ht="15" x14ac:dyDescent="0.25">
      <c r="A256" s="4" t="str">
        <f>"5/8"</f>
        <v>5/8</v>
      </c>
      <c r="B256" s="20" t="s">
        <v>164</v>
      </c>
      <c r="C256" s="18" t="str">
        <f>"250"</f>
        <v>250</v>
      </c>
      <c r="D256" s="19">
        <v>18.57</v>
      </c>
      <c r="E256" s="19">
        <v>14.96</v>
      </c>
      <c r="F256" s="19">
        <v>18.22</v>
      </c>
      <c r="G256" s="19">
        <v>0.66</v>
      </c>
      <c r="H256" s="19">
        <v>43.31</v>
      </c>
      <c r="I256" s="19">
        <v>420.61391500000002</v>
      </c>
      <c r="J256" s="27">
        <v>10.57</v>
      </c>
      <c r="K256" s="27">
        <v>0.22</v>
      </c>
      <c r="L256" s="27">
        <v>0</v>
      </c>
      <c r="M256" s="27">
        <v>0</v>
      </c>
      <c r="N256" s="27">
        <v>3.44</v>
      </c>
      <c r="O256" s="27">
        <v>39.869999999999997</v>
      </c>
      <c r="P256" s="27">
        <v>2.7</v>
      </c>
      <c r="Q256" s="27">
        <v>0</v>
      </c>
      <c r="R256" s="27">
        <v>0</v>
      </c>
      <c r="S256" s="27">
        <v>0.12</v>
      </c>
      <c r="T256" s="27">
        <v>3.23</v>
      </c>
      <c r="U256" s="27">
        <v>648.25</v>
      </c>
      <c r="V256" s="27">
        <v>360.96</v>
      </c>
      <c r="W256" s="27">
        <v>0.14000000000000001</v>
      </c>
      <c r="X256" s="27">
        <v>4.05</v>
      </c>
      <c r="Y256" s="27">
        <v>1.2</v>
      </c>
      <c r="Z256" s="33">
        <v>0</v>
      </c>
      <c r="AA256" s="3">
        <v>0</v>
      </c>
      <c r="AB256" s="3">
        <v>0</v>
      </c>
      <c r="AC256" s="3">
        <v>1480.89</v>
      </c>
      <c r="AD256" s="3">
        <v>1356.72</v>
      </c>
      <c r="AE256" s="3">
        <v>429.05</v>
      </c>
      <c r="AF256" s="3">
        <v>752.77</v>
      </c>
      <c r="AG256" s="3">
        <v>220.65</v>
      </c>
      <c r="AH256" s="3">
        <v>819.31</v>
      </c>
      <c r="AI256" s="3">
        <v>1053.74</v>
      </c>
      <c r="AJ256" s="3">
        <v>1086.1199999999999</v>
      </c>
      <c r="AK256" s="3">
        <v>1680.61</v>
      </c>
      <c r="AL256" s="3">
        <v>637.14</v>
      </c>
      <c r="AM256" s="3">
        <v>895.7</v>
      </c>
      <c r="AN256" s="3">
        <v>3067.79</v>
      </c>
      <c r="AO256" s="3">
        <v>220.48</v>
      </c>
      <c r="AP256" s="3">
        <v>714.36</v>
      </c>
      <c r="AQ256" s="3">
        <v>787.24</v>
      </c>
      <c r="AR256" s="3">
        <v>667.47</v>
      </c>
      <c r="AS256" s="3">
        <v>276.42</v>
      </c>
      <c r="AT256" s="3">
        <v>0.25</v>
      </c>
      <c r="AU256" s="3">
        <v>0.12</v>
      </c>
      <c r="AV256" s="3">
        <v>0.06</v>
      </c>
      <c r="AW256" s="3">
        <v>0.14000000000000001</v>
      </c>
      <c r="AX256" s="3">
        <v>0.16</v>
      </c>
      <c r="AY256" s="3">
        <v>0.76</v>
      </c>
      <c r="AZ256" s="3">
        <v>0</v>
      </c>
      <c r="BA256" s="3">
        <v>2.12</v>
      </c>
      <c r="BB256" s="3">
        <v>0</v>
      </c>
      <c r="BC256" s="3">
        <v>0.66</v>
      </c>
      <c r="BD256" s="3">
        <v>0</v>
      </c>
      <c r="BE256" s="3">
        <v>0</v>
      </c>
      <c r="BF256" s="3">
        <v>0</v>
      </c>
      <c r="BG256" s="3">
        <v>0.14000000000000001</v>
      </c>
      <c r="BH256" s="3">
        <v>0.21</v>
      </c>
      <c r="BI256" s="3">
        <v>1.85</v>
      </c>
      <c r="BJ256" s="3">
        <v>0</v>
      </c>
      <c r="BK256" s="3">
        <v>0</v>
      </c>
      <c r="BL256" s="3">
        <v>0.22</v>
      </c>
      <c r="BM256" s="3">
        <v>0.01</v>
      </c>
      <c r="BN256" s="3">
        <v>0.01</v>
      </c>
      <c r="BO256" s="3">
        <v>0</v>
      </c>
      <c r="BP256" s="3">
        <v>0</v>
      </c>
      <c r="BQ256" s="3">
        <v>0</v>
      </c>
      <c r="BR256" s="3">
        <v>231.8</v>
      </c>
      <c r="BT256" s="3">
        <v>508</v>
      </c>
      <c r="BV256" s="3">
        <v>0</v>
      </c>
      <c r="BW256" s="3">
        <v>0</v>
      </c>
      <c r="BX256" s="3">
        <v>0</v>
      </c>
      <c r="BY256" s="3">
        <v>0</v>
      </c>
      <c r="BZ256" s="3">
        <v>0</v>
      </c>
      <c r="CA256" s="3">
        <v>0</v>
      </c>
      <c r="CB256" s="3">
        <v>0</v>
      </c>
      <c r="CC256" s="3">
        <v>0</v>
      </c>
      <c r="CD256" s="3">
        <v>0</v>
      </c>
      <c r="CE256" s="3">
        <v>0</v>
      </c>
      <c r="CF256" s="3">
        <v>1.5</v>
      </c>
    </row>
    <row r="257" spans="1:84" s="3" customFormat="1" ht="15" x14ac:dyDescent="0.25">
      <c r="A257" s="4" t="str">
        <f>"-"</f>
        <v>-</v>
      </c>
      <c r="B257" s="20" t="s">
        <v>76</v>
      </c>
      <c r="C257" s="18" t="str">
        <f>"100"</f>
        <v>100</v>
      </c>
      <c r="D257" s="19">
        <v>6.61</v>
      </c>
      <c r="E257" s="19">
        <v>0</v>
      </c>
      <c r="F257" s="19">
        <v>0.66</v>
      </c>
      <c r="G257" s="19">
        <v>0.66</v>
      </c>
      <c r="H257" s="19">
        <v>46.7</v>
      </c>
      <c r="I257" s="19">
        <v>224.80099999999999</v>
      </c>
      <c r="J257" s="27">
        <v>0.2</v>
      </c>
      <c r="K257" s="27">
        <v>0</v>
      </c>
      <c r="L257" s="27">
        <v>0</v>
      </c>
      <c r="M257" s="27">
        <v>0</v>
      </c>
      <c r="N257" s="27">
        <v>1.1000000000000001</v>
      </c>
      <c r="O257" s="27">
        <v>45.6</v>
      </c>
      <c r="P257" s="27">
        <v>0.2</v>
      </c>
      <c r="Q257" s="27">
        <v>0</v>
      </c>
      <c r="R257" s="27">
        <v>0</v>
      </c>
      <c r="S257" s="27">
        <v>0.3</v>
      </c>
      <c r="T257" s="27">
        <v>1.8</v>
      </c>
      <c r="U257" s="27">
        <v>245.7</v>
      </c>
      <c r="V257" s="27">
        <v>82.46</v>
      </c>
      <c r="W257" s="27">
        <v>0.05</v>
      </c>
      <c r="X257" s="27">
        <v>1.36</v>
      </c>
      <c r="Y257" s="27">
        <v>0</v>
      </c>
      <c r="Z257" s="33">
        <v>0</v>
      </c>
      <c r="AA257" s="3">
        <v>0</v>
      </c>
      <c r="AB257" s="3">
        <v>0</v>
      </c>
      <c r="AC257" s="3">
        <v>508.95</v>
      </c>
      <c r="AD257" s="3">
        <v>168.78</v>
      </c>
      <c r="AE257" s="3">
        <v>100.05</v>
      </c>
      <c r="AF257" s="3">
        <v>200.1</v>
      </c>
      <c r="AG257" s="3">
        <v>75.69</v>
      </c>
      <c r="AH257" s="3">
        <v>361.92</v>
      </c>
      <c r="AI257" s="3">
        <v>224.46</v>
      </c>
      <c r="AJ257" s="3">
        <v>313.2</v>
      </c>
      <c r="AK257" s="3">
        <v>258.39</v>
      </c>
      <c r="AL257" s="3">
        <v>135.72</v>
      </c>
      <c r="AM257" s="3">
        <v>240.12</v>
      </c>
      <c r="AN257" s="3">
        <v>2007.96</v>
      </c>
      <c r="AO257" s="3">
        <v>234.9</v>
      </c>
      <c r="AP257" s="3">
        <v>654.24</v>
      </c>
      <c r="AQ257" s="3">
        <v>284.49</v>
      </c>
      <c r="AR257" s="3">
        <v>188.79</v>
      </c>
      <c r="AS257" s="3">
        <v>149.63999999999999</v>
      </c>
      <c r="AT257" s="3">
        <v>0</v>
      </c>
      <c r="AU257" s="3">
        <v>0</v>
      </c>
      <c r="AV257" s="3">
        <v>0</v>
      </c>
      <c r="AW257" s="3">
        <v>0</v>
      </c>
      <c r="AX257" s="3">
        <v>0</v>
      </c>
      <c r="AY257" s="3">
        <v>0</v>
      </c>
      <c r="AZ257" s="3">
        <v>0.14000000000000001</v>
      </c>
      <c r="BA257" s="3">
        <v>0.08</v>
      </c>
      <c r="BB257" s="3">
        <v>7.0000000000000007E-2</v>
      </c>
      <c r="BC257" s="3">
        <v>0.01</v>
      </c>
      <c r="BD257" s="3">
        <v>0</v>
      </c>
      <c r="BE257" s="3">
        <v>0</v>
      </c>
      <c r="BF257" s="3">
        <v>0</v>
      </c>
      <c r="BG257" s="3">
        <v>0</v>
      </c>
      <c r="BH257" s="3">
        <v>0.01</v>
      </c>
      <c r="BI257" s="3">
        <v>7.0000000000000007E-2</v>
      </c>
      <c r="BJ257" s="3">
        <v>0</v>
      </c>
      <c r="BK257" s="3">
        <v>0</v>
      </c>
      <c r="BL257" s="3">
        <v>0.28000000000000003</v>
      </c>
      <c r="BM257" s="3">
        <v>0.01</v>
      </c>
      <c r="BN257" s="3">
        <v>0</v>
      </c>
      <c r="BO257" s="3">
        <v>0</v>
      </c>
      <c r="BP257" s="3">
        <v>0</v>
      </c>
      <c r="BQ257" s="3">
        <v>0</v>
      </c>
      <c r="BR257" s="3">
        <v>39.1</v>
      </c>
      <c r="BT257" s="3">
        <v>0</v>
      </c>
      <c r="BV257" s="3">
        <v>0</v>
      </c>
      <c r="BW257" s="3">
        <v>0</v>
      </c>
      <c r="BX257" s="3">
        <v>0</v>
      </c>
      <c r="BY257" s="3">
        <v>0</v>
      </c>
      <c r="BZ257" s="3">
        <v>0</v>
      </c>
      <c r="CA257" s="3">
        <v>0</v>
      </c>
      <c r="CB257" s="3">
        <v>0</v>
      </c>
      <c r="CC257" s="3">
        <v>0</v>
      </c>
      <c r="CD257" s="3">
        <v>0</v>
      </c>
      <c r="CE257" s="3">
        <v>0</v>
      </c>
      <c r="CF257" s="3">
        <v>0</v>
      </c>
    </row>
    <row r="258" spans="1:84" s="4" customFormat="1" ht="15" x14ac:dyDescent="0.25">
      <c r="A258" s="4" t="str">
        <f>"15/10"</f>
        <v>15/10</v>
      </c>
      <c r="B258" s="20" t="s">
        <v>98</v>
      </c>
      <c r="C258" s="18" t="str">
        <f>"200"</f>
        <v>200</v>
      </c>
      <c r="D258" s="19">
        <v>0.08</v>
      </c>
      <c r="E258" s="19">
        <v>0</v>
      </c>
      <c r="F258" s="19">
        <v>0.01</v>
      </c>
      <c r="G258" s="19">
        <v>0.01</v>
      </c>
      <c r="H258" s="19">
        <v>9</v>
      </c>
      <c r="I258" s="19">
        <v>35.682173658536598</v>
      </c>
      <c r="J258" s="27">
        <v>0</v>
      </c>
      <c r="K258" s="27">
        <v>0</v>
      </c>
      <c r="L258" s="27">
        <v>0</v>
      </c>
      <c r="M258" s="27">
        <v>0</v>
      </c>
      <c r="N258" s="27">
        <v>9</v>
      </c>
      <c r="O258" s="27">
        <v>0</v>
      </c>
      <c r="P258" s="27">
        <v>0.11</v>
      </c>
      <c r="Q258" s="27">
        <v>0</v>
      </c>
      <c r="R258" s="27">
        <v>0</v>
      </c>
      <c r="S258" s="27">
        <v>0.28000000000000003</v>
      </c>
      <c r="T258" s="27">
        <v>0.04</v>
      </c>
      <c r="U258" s="27">
        <v>0.63</v>
      </c>
      <c r="V258" s="27">
        <v>7.25</v>
      </c>
      <c r="W258" s="27">
        <v>0</v>
      </c>
      <c r="X258" s="27">
        <v>0</v>
      </c>
      <c r="Y258" s="27">
        <v>0.78</v>
      </c>
      <c r="Z258" s="34">
        <v>0</v>
      </c>
      <c r="AA258" s="4">
        <v>0</v>
      </c>
      <c r="AB258" s="4">
        <v>0</v>
      </c>
      <c r="AC258" s="4">
        <v>0</v>
      </c>
      <c r="AD258" s="4">
        <v>0</v>
      </c>
      <c r="AE258" s="4">
        <v>0</v>
      </c>
      <c r="AF258" s="4">
        <v>0</v>
      </c>
      <c r="AG258" s="4">
        <v>0</v>
      </c>
      <c r="AH258" s="4">
        <v>0</v>
      </c>
      <c r="AI258" s="4">
        <v>0</v>
      </c>
      <c r="AJ258" s="4">
        <v>0</v>
      </c>
      <c r="AK258" s="4">
        <v>0</v>
      </c>
      <c r="AL258" s="4">
        <v>0</v>
      </c>
      <c r="AM258" s="4">
        <v>0</v>
      </c>
      <c r="AN258" s="4">
        <v>0</v>
      </c>
      <c r="AO258" s="4">
        <v>0</v>
      </c>
      <c r="AP258" s="4">
        <v>0</v>
      </c>
      <c r="AQ258" s="4">
        <v>0</v>
      </c>
      <c r="AR258" s="4">
        <v>0</v>
      </c>
      <c r="AS258" s="4">
        <v>0</v>
      </c>
      <c r="AT258" s="4">
        <v>0</v>
      </c>
      <c r="AU258" s="4">
        <v>0</v>
      </c>
      <c r="AV258" s="4">
        <v>0</v>
      </c>
      <c r="AW258" s="4">
        <v>0</v>
      </c>
      <c r="AX258" s="4">
        <v>0</v>
      </c>
      <c r="AY258" s="4">
        <v>0</v>
      </c>
      <c r="AZ258" s="4">
        <v>0</v>
      </c>
      <c r="BA258" s="4">
        <v>0</v>
      </c>
      <c r="BB258" s="4">
        <v>0</v>
      </c>
      <c r="BC258" s="4">
        <v>0</v>
      </c>
      <c r="BD258" s="4">
        <v>0</v>
      </c>
      <c r="BE258" s="4">
        <v>0</v>
      </c>
      <c r="BF258" s="4">
        <v>0</v>
      </c>
      <c r="BG258" s="4">
        <v>0</v>
      </c>
      <c r="BH258" s="4">
        <v>0</v>
      </c>
      <c r="BI258" s="4">
        <v>0</v>
      </c>
      <c r="BJ258" s="4">
        <v>0</v>
      </c>
      <c r="BK258" s="4">
        <v>0</v>
      </c>
      <c r="BL258" s="4">
        <v>0</v>
      </c>
      <c r="BM258" s="4">
        <v>0</v>
      </c>
      <c r="BN258" s="4">
        <v>0</v>
      </c>
      <c r="BO258" s="4">
        <v>0</v>
      </c>
      <c r="BP258" s="4">
        <v>0</v>
      </c>
      <c r="BQ258" s="4">
        <v>0</v>
      </c>
      <c r="BR258" s="4">
        <v>199.43</v>
      </c>
      <c r="BT258" s="4">
        <v>7.0000000000000007E-2</v>
      </c>
      <c r="BV258" s="4">
        <v>0</v>
      </c>
      <c r="BW258" s="4">
        <v>0</v>
      </c>
      <c r="BX258" s="4">
        <v>0</v>
      </c>
      <c r="BY258" s="4">
        <v>0</v>
      </c>
      <c r="BZ258" s="4">
        <v>0</v>
      </c>
      <c r="CA258" s="4">
        <v>0</v>
      </c>
      <c r="CB258" s="4">
        <v>0</v>
      </c>
      <c r="CC258" s="4">
        <v>0</v>
      </c>
      <c r="CD258" s="4">
        <v>0</v>
      </c>
      <c r="CE258" s="4">
        <v>9.76</v>
      </c>
      <c r="CF258" s="4">
        <v>0</v>
      </c>
    </row>
    <row r="259" spans="1:84" s="5" customFormat="1" ht="14.25" x14ac:dyDescent="0.2">
      <c r="A259" s="6"/>
      <c r="B259" s="21" t="s">
        <v>99</v>
      </c>
      <c r="C259" s="22">
        <f>C258+C257+C256+C255+C254</f>
        <v>650</v>
      </c>
      <c r="D259" s="23">
        <v>26.01</v>
      </c>
      <c r="E259" s="23">
        <v>14.96</v>
      </c>
      <c r="F259" s="23">
        <v>23.88</v>
      </c>
      <c r="G259" s="23">
        <v>6.32</v>
      </c>
      <c r="H259" s="23">
        <v>101.33</v>
      </c>
      <c r="I259" s="23">
        <v>739.98</v>
      </c>
      <c r="J259" s="28">
        <v>11.4</v>
      </c>
      <c r="K259" s="28">
        <v>3.47</v>
      </c>
      <c r="L259" s="28">
        <v>0.63</v>
      </c>
      <c r="M259" s="28">
        <v>0</v>
      </c>
      <c r="N259" s="28">
        <v>15.77</v>
      </c>
      <c r="O259" s="28">
        <v>85.56</v>
      </c>
      <c r="P259" s="28">
        <v>3.94</v>
      </c>
      <c r="Q259" s="28">
        <v>0</v>
      </c>
      <c r="R259" s="28">
        <v>0</v>
      </c>
      <c r="S259" s="28">
        <v>0.79</v>
      </c>
      <c r="T259" s="28">
        <v>6.03</v>
      </c>
      <c r="U259" s="28">
        <v>1091.55</v>
      </c>
      <c r="V259" s="28">
        <v>581.99</v>
      </c>
      <c r="W259" s="28">
        <v>0.23</v>
      </c>
      <c r="X259" s="28">
        <v>5.6</v>
      </c>
      <c r="Y259" s="28">
        <v>11.29</v>
      </c>
      <c r="Z259" s="5">
        <v>0</v>
      </c>
      <c r="AA259" s="5">
        <v>0</v>
      </c>
      <c r="AB259" s="5">
        <v>0</v>
      </c>
      <c r="AC259" s="5">
        <v>2021.56</v>
      </c>
      <c r="AD259" s="5">
        <v>1551.98</v>
      </c>
      <c r="AE259" s="5">
        <v>535.52</v>
      </c>
      <c r="AF259" s="5">
        <v>974.77</v>
      </c>
      <c r="AG259" s="5">
        <v>303.11</v>
      </c>
      <c r="AH259" s="5">
        <v>1199.1500000000001</v>
      </c>
      <c r="AI259" s="5">
        <v>1304.23</v>
      </c>
      <c r="AJ259" s="5">
        <v>1442.52</v>
      </c>
      <c r="AK259" s="5">
        <v>1991.42</v>
      </c>
      <c r="AL259" s="5">
        <v>783.9</v>
      </c>
      <c r="AM259" s="5">
        <v>1163.1199999999999</v>
      </c>
      <c r="AN259" s="5">
        <v>5213.21</v>
      </c>
      <c r="AO259" s="5">
        <v>642.41</v>
      </c>
      <c r="AP259" s="5">
        <v>1386.83</v>
      </c>
      <c r="AQ259" s="5">
        <v>1099.57</v>
      </c>
      <c r="AR259" s="5">
        <v>877.9</v>
      </c>
      <c r="AS259" s="5">
        <v>433.09</v>
      </c>
      <c r="AT259" s="5">
        <v>0.68</v>
      </c>
      <c r="AU259" s="5">
        <v>0.38</v>
      </c>
      <c r="AV259" s="5">
        <v>0.21</v>
      </c>
      <c r="AW259" s="5">
        <v>0.41</v>
      </c>
      <c r="AX259" s="5">
        <v>0.42</v>
      </c>
      <c r="AY259" s="5">
        <v>1.87</v>
      </c>
      <c r="AZ259" s="5">
        <v>0.26</v>
      </c>
      <c r="BA259" s="5">
        <v>2.65</v>
      </c>
      <c r="BB259" s="5">
        <v>0.18</v>
      </c>
      <c r="BC259" s="5">
        <v>0.9</v>
      </c>
      <c r="BD259" s="5">
        <v>0.16</v>
      </c>
      <c r="BE259" s="5">
        <v>0.69</v>
      </c>
      <c r="BF259" s="5">
        <v>0</v>
      </c>
      <c r="BG259" s="5">
        <v>0.14000000000000001</v>
      </c>
      <c r="BH259" s="5">
        <v>0.31</v>
      </c>
      <c r="BI259" s="5">
        <v>3.2</v>
      </c>
      <c r="BJ259" s="5">
        <v>0.03</v>
      </c>
      <c r="BK259" s="5">
        <v>0</v>
      </c>
      <c r="BL259" s="5">
        <v>3.84</v>
      </c>
      <c r="BM259" s="5">
        <v>0.05</v>
      </c>
      <c r="BN259" s="5">
        <v>7.0000000000000007E-2</v>
      </c>
      <c r="BO259" s="5">
        <v>0</v>
      </c>
      <c r="BP259" s="5">
        <v>0</v>
      </c>
      <c r="BQ259" s="5">
        <v>0</v>
      </c>
      <c r="BR259" s="5">
        <v>560.59</v>
      </c>
      <c r="BS259" s="5" t="e">
        <f>$I$259/#REF!*100</f>
        <v>#REF!</v>
      </c>
      <c r="BT259" s="5">
        <v>517.38</v>
      </c>
      <c r="BV259" s="5">
        <v>0</v>
      </c>
      <c r="BW259" s="5">
        <v>0</v>
      </c>
      <c r="BX259" s="5">
        <v>0</v>
      </c>
      <c r="BY259" s="5">
        <v>0</v>
      </c>
      <c r="BZ259" s="5">
        <v>0</v>
      </c>
      <c r="CA259" s="5">
        <v>0</v>
      </c>
      <c r="CB259" s="5">
        <v>0</v>
      </c>
      <c r="CC259" s="5">
        <v>0</v>
      </c>
      <c r="CD259" s="5">
        <v>0</v>
      </c>
      <c r="CE259" s="5">
        <v>9.76</v>
      </c>
      <c r="CF259" s="5">
        <v>2</v>
      </c>
    </row>
    <row r="260" spans="1:84" s="2" customFormat="1" x14ac:dyDescent="0.25">
      <c r="A260" s="4"/>
      <c r="B260" s="57" t="s">
        <v>100</v>
      </c>
      <c r="C260" s="18"/>
      <c r="D260" s="19"/>
      <c r="E260" s="19"/>
      <c r="F260" s="19"/>
      <c r="G260" s="19"/>
      <c r="H260" s="19"/>
      <c r="I260" s="19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</row>
    <row r="261" spans="1:84" s="4" customFormat="1" ht="15" x14ac:dyDescent="0.25">
      <c r="A261" s="4" t="str">
        <f>"-"</f>
        <v>-</v>
      </c>
      <c r="B261" s="20" t="s">
        <v>101</v>
      </c>
      <c r="C261" s="18" t="str">
        <f>"200"</f>
        <v>200</v>
      </c>
      <c r="D261" s="19">
        <v>6</v>
      </c>
      <c r="E261" s="19">
        <v>6</v>
      </c>
      <c r="F261" s="19">
        <v>0.1</v>
      </c>
      <c r="G261" s="19">
        <v>0</v>
      </c>
      <c r="H261" s="19">
        <v>8</v>
      </c>
      <c r="I261" s="19">
        <v>60.4</v>
      </c>
      <c r="J261" s="27">
        <v>0</v>
      </c>
      <c r="K261" s="27">
        <v>0</v>
      </c>
      <c r="L261" s="27">
        <v>0</v>
      </c>
      <c r="M261" s="27">
        <v>0</v>
      </c>
      <c r="N261" s="27">
        <v>8</v>
      </c>
      <c r="O261" s="27">
        <v>0</v>
      </c>
      <c r="P261" s="27">
        <v>0</v>
      </c>
      <c r="Q261" s="27">
        <v>0</v>
      </c>
      <c r="R261" s="27">
        <v>0</v>
      </c>
      <c r="S261" s="27">
        <v>1.7</v>
      </c>
      <c r="T261" s="27">
        <v>1.4</v>
      </c>
      <c r="U261" s="27">
        <v>0</v>
      </c>
      <c r="V261" s="27">
        <v>304</v>
      </c>
      <c r="W261" s="27">
        <v>0.34</v>
      </c>
      <c r="X261" s="27">
        <v>0.2</v>
      </c>
      <c r="Y261" s="27">
        <v>1.4</v>
      </c>
      <c r="Z261" s="34">
        <v>0</v>
      </c>
      <c r="AA261" s="4">
        <v>0</v>
      </c>
      <c r="AB261" s="4">
        <v>0</v>
      </c>
      <c r="AC261" s="4">
        <v>0</v>
      </c>
      <c r="AD261" s="4">
        <v>0</v>
      </c>
      <c r="AE261" s="4">
        <v>0</v>
      </c>
      <c r="AF261" s="4">
        <v>0</v>
      </c>
      <c r="AG261" s="4">
        <v>0</v>
      </c>
      <c r="AH261" s="4">
        <v>0</v>
      </c>
      <c r="AI261" s="4">
        <v>0</v>
      </c>
      <c r="AJ261" s="4">
        <v>0</v>
      </c>
      <c r="AK261" s="4">
        <v>0</v>
      </c>
      <c r="AL261" s="4">
        <v>0</v>
      </c>
      <c r="AM261" s="4">
        <v>0</v>
      </c>
      <c r="AN261" s="4">
        <v>0</v>
      </c>
      <c r="AO261" s="4">
        <v>0</v>
      </c>
      <c r="AP261" s="4">
        <v>0</v>
      </c>
      <c r="AQ261" s="4">
        <v>0</v>
      </c>
      <c r="AR261" s="4">
        <v>0</v>
      </c>
      <c r="AS261" s="4">
        <v>0</v>
      </c>
      <c r="AT261" s="4">
        <v>0</v>
      </c>
      <c r="AU261" s="4">
        <v>0</v>
      </c>
      <c r="AV261" s="4">
        <v>0</v>
      </c>
      <c r="AW261" s="4">
        <v>0</v>
      </c>
      <c r="AX261" s="4">
        <v>0</v>
      </c>
      <c r="AY261" s="4">
        <v>0</v>
      </c>
      <c r="AZ261" s="4">
        <v>0</v>
      </c>
      <c r="BA261" s="4">
        <v>0</v>
      </c>
      <c r="BB261" s="4">
        <v>0</v>
      </c>
      <c r="BC261" s="4">
        <v>0</v>
      </c>
      <c r="BD261" s="4">
        <v>0</v>
      </c>
      <c r="BE261" s="4">
        <v>0</v>
      </c>
      <c r="BF261" s="4">
        <v>0</v>
      </c>
      <c r="BG261" s="4">
        <v>0</v>
      </c>
      <c r="BH261" s="4">
        <v>0</v>
      </c>
      <c r="BI261" s="4">
        <v>0</v>
      </c>
      <c r="BJ261" s="4">
        <v>0</v>
      </c>
      <c r="BK261" s="4">
        <v>0</v>
      </c>
      <c r="BL261" s="4">
        <v>0</v>
      </c>
      <c r="BM261" s="4">
        <v>0</v>
      </c>
      <c r="BN261" s="4">
        <v>0</v>
      </c>
      <c r="BO261" s="4">
        <v>0</v>
      </c>
      <c r="BP261" s="4">
        <v>0</v>
      </c>
      <c r="BQ261" s="4">
        <v>0</v>
      </c>
      <c r="BR261" s="4">
        <v>182.8</v>
      </c>
      <c r="BT261" s="4">
        <v>0</v>
      </c>
      <c r="BV261" s="4">
        <v>0</v>
      </c>
      <c r="BW261" s="4">
        <v>0</v>
      </c>
      <c r="BX261" s="4">
        <v>0</v>
      </c>
      <c r="BY261" s="4">
        <v>0</v>
      </c>
      <c r="BZ261" s="4">
        <v>0</v>
      </c>
      <c r="CA261" s="4">
        <v>0</v>
      </c>
      <c r="CB261" s="4">
        <v>0</v>
      </c>
      <c r="CC261" s="4">
        <v>0</v>
      </c>
      <c r="CD261" s="4">
        <v>0</v>
      </c>
      <c r="CE261" s="4">
        <v>0</v>
      </c>
      <c r="CF261" s="4">
        <v>0</v>
      </c>
    </row>
    <row r="262" spans="1:84" s="5" customFormat="1" ht="14.25" x14ac:dyDescent="0.2">
      <c r="A262" s="6"/>
      <c r="B262" s="21" t="s">
        <v>102</v>
      </c>
      <c r="C262" s="22" t="str">
        <f>C261</f>
        <v>200</v>
      </c>
      <c r="D262" s="23">
        <v>6</v>
      </c>
      <c r="E262" s="23">
        <v>6</v>
      </c>
      <c r="F262" s="23">
        <v>0.1</v>
      </c>
      <c r="G262" s="23">
        <v>0</v>
      </c>
      <c r="H262" s="23">
        <v>8</v>
      </c>
      <c r="I262" s="23">
        <v>60.4</v>
      </c>
      <c r="J262" s="28">
        <v>0</v>
      </c>
      <c r="K262" s="28">
        <v>0</v>
      </c>
      <c r="L262" s="28">
        <v>0</v>
      </c>
      <c r="M262" s="28">
        <v>0</v>
      </c>
      <c r="N262" s="28">
        <v>8</v>
      </c>
      <c r="O262" s="28">
        <v>0</v>
      </c>
      <c r="P262" s="28">
        <v>0</v>
      </c>
      <c r="Q262" s="28">
        <v>0</v>
      </c>
      <c r="R262" s="28">
        <v>0</v>
      </c>
      <c r="S262" s="28">
        <v>1.7</v>
      </c>
      <c r="T262" s="28">
        <v>1.4</v>
      </c>
      <c r="U262" s="28">
        <v>0</v>
      </c>
      <c r="V262" s="28">
        <v>304</v>
      </c>
      <c r="W262" s="28">
        <v>0.34</v>
      </c>
      <c r="X262" s="28">
        <v>0.2</v>
      </c>
      <c r="Y262" s="28">
        <v>1.4</v>
      </c>
      <c r="Z262" s="5">
        <v>0</v>
      </c>
      <c r="AA262" s="5">
        <v>0</v>
      </c>
      <c r="AB262" s="5">
        <v>0</v>
      </c>
      <c r="AC262" s="5">
        <v>0</v>
      </c>
      <c r="AD262" s="5">
        <v>0</v>
      </c>
      <c r="AE262" s="5">
        <v>0</v>
      </c>
      <c r="AF262" s="5">
        <v>0</v>
      </c>
      <c r="AG262" s="5">
        <v>0</v>
      </c>
      <c r="AH262" s="5">
        <v>0</v>
      </c>
      <c r="AI262" s="5">
        <v>0</v>
      </c>
      <c r="AJ262" s="5">
        <v>0</v>
      </c>
      <c r="AK262" s="5">
        <v>0</v>
      </c>
      <c r="AL262" s="5">
        <v>0</v>
      </c>
      <c r="AM262" s="5">
        <v>0</v>
      </c>
      <c r="AN262" s="5">
        <v>0</v>
      </c>
      <c r="AO262" s="5">
        <v>0</v>
      </c>
      <c r="AP262" s="5">
        <v>0</v>
      </c>
      <c r="AQ262" s="5">
        <v>0</v>
      </c>
      <c r="AR262" s="5">
        <v>0</v>
      </c>
      <c r="AS262" s="5">
        <v>0</v>
      </c>
      <c r="AT262" s="5">
        <v>0</v>
      </c>
      <c r="AU262" s="5">
        <v>0</v>
      </c>
      <c r="AV262" s="5">
        <v>0</v>
      </c>
      <c r="AW262" s="5">
        <v>0</v>
      </c>
      <c r="AX262" s="5">
        <v>0</v>
      </c>
      <c r="AY262" s="5">
        <v>0</v>
      </c>
      <c r="AZ262" s="5">
        <v>0</v>
      </c>
      <c r="BA262" s="5">
        <v>0</v>
      </c>
      <c r="BB262" s="5">
        <v>0</v>
      </c>
      <c r="BC262" s="5">
        <v>0</v>
      </c>
      <c r="BD262" s="5">
        <v>0</v>
      </c>
      <c r="BE262" s="5">
        <v>0</v>
      </c>
      <c r="BF262" s="5">
        <v>0</v>
      </c>
      <c r="BG262" s="5">
        <v>0</v>
      </c>
      <c r="BH262" s="5">
        <v>0</v>
      </c>
      <c r="BI262" s="5">
        <v>0</v>
      </c>
      <c r="BJ262" s="5">
        <v>0</v>
      </c>
      <c r="BK262" s="5">
        <v>0</v>
      </c>
      <c r="BL262" s="5">
        <v>0</v>
      </c>
      <c r="BM262" s="5">
        <v>0</v>
      </c>
      <c r="BN262" s="5">
        <v>0</v>
      </c>
      <c r="BO262" s="5">
        <v>0</v>
      </c>
      <c r="BP262" s="5">
        <v>0</v>
      </c>
      <c r="BQ262" s="5">
        <v>0</v>
      </c>
      <c r="BR262" s="5">
        <v>182.8</v>
      </c>
      <c r="BS262" s="5" t="e">
        <f>$I$262/#REF!*100</f>
        <v>#REF!</v>
      </c>
      <c r="BT262" s="5">
        <v>0</v>
      </c>
      <c r="BV262" s="5">
        <v>0</v>
      </c>
      <c r="BW262" s="5">
        <v>0</v>
      </c>
      <c r="BX262" s="5">
        <v>0</v>
      </c>
      <c r="BY262" s="5">
        <v>0</v>
      </c>
      <c r="BZ262" s="5">
        <v>0</v>
      </c>
      <c r="CA262" s="5">
        <v>0</v>
      </c>
      <c r="CB262" s="5">
        <v>0</v>
      </c>
      <c r="CC262" s="5">
        <v>0</v>
      </c>
      <c r="CD262" s="5">
        <v>0</v>
      </c>
      <c r="CE262" s="5">
        <v>0</v>
      </c>
      <c r="CF262" s="5">
        <v>0</v>
      </c>
    </row>
    <row r="263" spans="1:84" s="5" customFormat="1" ht="14.25" x14ac:dyDescent="0.2">
      <c r="A263" s="6"/>
      <c r="B263" s="21" t="s">
        <v>103</v>
      </c>
      <c r="C263" s="22">
        <f>C262+C259+C253+C248+C240+C237</f>
        <v>3165</v>
      </c>
      <c r="D263" s="23">
        <v>119.84</v>
      </c>
      <c r="E263" s="23">
        <v>75.75</v>
      </c>
      <c r="F263" s="23">
        <v>97.03</v>
      </c>
      <c r="G263" s="23">
        <v>22.04</v>
      </c>
      <c r="H263" s="23">
        <v>420.44</v>
      </c>
      <c r="I263" s="23">
        <v>3126.33</v>
      </c>
      <c r="J263" s="28">
        <v>50.58</v>
      </c>
      <c r="K263" s="28">
        <v>11.54</v>
      </c>
      <c r="L263" s="28">
        <v>21.01</v>
      </c>
      <c r="M263" s="28">
        <v>0</v>
      </c>
      <c r="N263" s="28">
        <v>163.35</v>
      </c>
      <c r="O263" s="28">
        <v>257.08999999999997</v>
      </c>
      <c r="P263" s="28">
        <v>34.590000000000003</v>
      </c>
      <c r="Q263" s="28">
        <v>0</v>
      </c>
      <c r="R263" s="28">
        <v>0</v>
      </c>
      <c r="S263" s="28">
        <v>9.92</v>
      </c>
      <c r="T263" s="28">
        <v>30.38</v>
      </c>
      <c r="U263" s="28">
        <v>4103.28</v>
      </c>
      <c r="V263" s="28">
        <v>3893.43</v>
      </c>
      <c r="W263" s="28">
        <v>1.95</v>
      </c>
      <c r="X263" s="28">
        <v>13.41</v>
      </c>
      <c r="Y263" s="28">
        <v>157.27000000000001</v>
      </c>
      <c r="Z263" s="5">
        <v>0.4</v>
      </c>
      <c r="AA263" s="5">
        <v>0</v>
      </c>
      <c r="AB263" s="5">
        <v>0</v>
      </c>
      <c r="AC263" s="5">
        <v>5446.21</v>
      </c>
      <c r="AD263" s="5">
        <v>3237.8</v>
      </c>
      <c r="AE263" s="5">
        <v>1478.5</v>
      </c>
      <c r="AF263" s="5">
        <v>2469.96</v>
      </c>
      <c r="AG263" s="5">
        <v>891.63</v>
      </c>
      <c r="AH263" s="5">
        <v>3720.48</v>
      </c>
      <c r="AI263" s="5">
        <v>3195.37</v>
      </c>
      <c r="AJ263" s="5">
        <v>5079.8999999999996</v>
      </c>
      <c r="AK263" s="5">
        <v>5908.67</v>
      </c>
      <c r="AL263" s="5">
        <v>1879.83</v>
      </c>
      <c r="AM263" s="5">
        <v>3255.94</v>
      </c>
      <c r="AN263" s="5">
        <v>16375.81</v>
      </c>
      <c r="AO263" s="5">
        <v>1925.66</v>
      </c>
      <c r="AP263" s="5">
        <v>4703.62</v>
      </c>
      <c r="AQ263" s="5">
        <v>3206.53</v>
      </c>
      <c r="AR263" s="5">
        <v>2391.48</v>
      </c>
      <c r="AS263" s="5">
        <v>1168.18</v>
      </c>
      <c r="AT263" s="5">
        <v>4.9400000000000004</v>
      </c>
      <c r="AU263" s="5">
        <v>3.64</v>
      </c>
      <c r="AV263" s="5">
        <v>2.2999999999999998</v>
      </c>
      <c r="AW263" s="5">
        <v>5.2</v>
      </c>
      <c r="AX263" s="5">
        <v>2.84</v>
      </c>
      <c r="AY263" s="5">
        <v>15.94</v>
      </c>
      <c r="AZ263" s="5">
        <v>1.23</v>
      </c>
      <c r="BA263" s="5">
        <v>28.9</v>
      </c>
      <c r="BB263" s="5">
        <v>0.68</v>
      </c>
      <c r="BC263" s="5">
        <v>12.45</v>
      </c>
      <c r="BD263" s="5">
        <v>1.73</v>
      </c>
      <c r="BE263" s="5">
        <v>1.62</v>
      </c>
      <c r="BF263" s="5">
        <v>0</v>
      </c>
      <c r="BG263" s="5">
        <v>0.49</v>
      </c>
      <c r="BH263" s="5">
        <v>3.39</v>
      </c>
      <c r="BI263" s="5">
        <v>61.33</v>
      </c>
      <c r="BJ263" s="5">
        <v>0.19</v>
      </c>
      <c r="BK263" s="5">
        <v>0</v>
      </c>
      <c r="BL263" s="5">
        <v>27.44</v>
      </c>
      <c r="BM263" s="5">
        <v>1.25</v>
      </c>
      <c r="BN263" s="5">
        <v>1.21</v>
      </c>
      <c r="BO263" s="5">
        <v>0</v>
      </c>
      <c r="BP263" s="5">
        <v>0</v>
      </c>
      <c r="BQ263" s="5">
        <v>0</v>
      </c>
      <c r="BR263" s="5">
        <v>2305.5100000000002</v>
      </c>
      <c r="BT263" s="5">
        <v>1491.84</v>
      </c>
      <c r="BV263" s="5">
        <v>0</v>
      </c>
      <c r="BW263" s="5">
        <v>0</v>
      </c>
      <c r="BX263" s="5">
        <v>0</v>
      </c>
      <c r="BY263" s="5">
        <v>0</v>
      </c>
      <c r="BZ263" s="5">
        <v>0</v>
      </c>
      <c r="CA263" s="5">
        <v>0</v>
      </c>
      <c r="CB263" s="5">
        <v>0</v>
      </c>
      <c r="CC263" s="5">
        <v>0</v>
      </c>
      <c r="CD263" s="5">
        <v>0</v>
      </c>
      <c r="CE263" s="5">
        <v>74.06</v>
      </c>
      <c r="CF263" s="5">
        <v>7.87</v>
      </c>
    </row>
    <row r="264" spans="1:84" s="2" customFormat="1" ht="15" x14ac:dyDescent="0.25">
      <c r="B264" s="24"/>
      <c r="C264" s="25"/>
      <c r="D264" s="26"/>
      <c r="E264" s="26"/>
      <c r="F264" s="26"/>
      <c r="G264" s="26"/>
      <c r="H264" s="26"/>
      <c r="I264" s="26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35"/>
    </row>
    <row r="265" spans="1:84" s="2" customFormat="1" ht="15" x14ac:dyDescent="0.25">
      <c r="B265" s="24"/>
      <c r="C265" s="25"/>
      <c r="D265" s="26"/>
      <c r="E265" s="26"/>
      <c r="F265" s="26"/>
      <c r="G265" s="26"/>
      <c r="H265" s="26"/>
      <c r="I265" s="26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35"/>
    </row>
    <row r="266" spans="1:84" s="2" customFormat="1" x14ac:dyDescent="0.25">
      <c r="A266" s="4"/>
      <c r="B266" s="57" t="s">
        <v>165</v>
      </c>
      <c r="C266" s="18"/>
      <c r="D266" s="19"/>
      <c r="E266" s="19"/>
      <c r="F266" s="19"/>
      <c r="G266" s="19"/>
      <c r="H266" s="19"/>
      <c r="I266" s="19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</row>
    <row r="267" spans="1:84" s="2" customFormat="1" x14ac:dyDescent="0.25">
      <c r="A267" s="4"/>
      <c r="B267" s="57" t="s">
        <v>71</v>
      </c>
      <c r="C267" s="18"/>
      <c r="D267" s="19"/>
      <c r="E267" s="19"/>
      <c r="F267" s="19"/>
      <c r="G267" s="19"/>
      <c r="H267" s="19"/>
      <c r="I267" s="19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</row>
    <row r="268" spans="1:84" s="3" customFormat="1" ht="15" x14ac:dyDescent="0.25">
      <c r="A268" s="4" t="str">
        <f>"4/4"</f>
        <v>4/4</v>
      </c>
      <c r="B268" s="20" t="s">
        <v>134</v>
      </c>
      <c r="C268" s="18" t="str">
        <f>"200"</f>
        <v>200</v>
      </c>
      <c r="D268" s="19">
        <v>4.45</v>
      </c>
      <c r="E268" s="19">
        <v>3.34</v>
      </c>
      <c r="F268" s="19">
        <v>5.94</v>
      </c>
      <c r="G268" s="19">
        <v>0.2</v>
      </c>
      <c r="H268" s="19">
        <v>21.95</v>
      </c>
      <c r="I268" s="19">
        <v>160.087256</v>
      </c>
      <c r="J268" s="27">
        <v>4.22</v>
      </c>
      <c r="K268" s="27">
        <v>0.09</v>
      </c>
      <c r="L268" s="27">
        <v>0</v>
      </c>
      <c r="M268" s="27">
        <v>0</v>
      </c>
      <c r="N268" s="27">
        <v>8.68</v>
      </c>
      <c r="O268" s="27">
        <v>13.27</v>
      </c>
      <c r="P268" s="27">
        <v>0.55000000000000004</v>
      </c>
      <c r="Q268" s="27">
        <v>0</v>
      </c>
      <c r="R268" s="27">
        <v>0</v>
      </c>
      <c r="S268" s="27">
        <v>0.11</v>
      </c>
      <c r="T268" s="27">
        <v>1.8</v>
      </c>
      <c r="U268" s="27">
        <v>369.72</v>
      </c>
      <c r="V268" s="27">
        <v>165.29</v>
      </c>
      <c r="W268" s="27">
        <v>0.15</v>
      </c>
      <c r="X268" s="27">
        <v>0.35</v>
      </c>
      <c r="Y268" s="27">
        <v>0.59</v>
      </c>
      <c r="Z268" s="33">
        <v>0</v>
      </c>
      <c r="AA268" s="3">
        <v>0</v>
      </c>
      <c r="AB268" s="3">
        <v>0</v>
      </c>
      <c r="AC268" s="3">
        <v>119.52</v>
      </c>
      <c r="AD268" s="3">
        <v>50.68</v>
      </c>
      <c r="AE268" s="3">
        <v>30.73</v>
      </c>
      <c r="AF268" s="3">
        <v>46.95</v>
      </c>
      <c r="AG268" s="3">
        <v>20.43</v>
      </c>
      <c r="AH268" s="3">
        <v>71.19</v>
      </c>
      <c r="AI268" s="3">
        <v>74.77</v>
      </c>
      <c r="AJ268" s="3">
        <v>96.92</v>
      </c>
      <c r="AK268" s="3">
        <v>104.1</v>
      </c>
      <c r="AL268" s="3">
        <v>33.31</v>
      </c>
      <c r="AM268" s="3">
        <v>61.15</v>
      </c>
      <c r="AN268" s="3">
        <v>231.18</v>
      </c>
      <c r="AO268" s="3">
        <v>1.28</v>
      </c>
      <c r="AP268" s="3">
        <v>63.92</v>
      </c>
      <c r="AQ268" s="3">
        <v>64.16</v>
      </c>
      <c r="AR268" s="3">
        <v>56.14</v>
      </c>
      <c r="AS268" s="3">
        <v>26.16</v>
      </c>
      <c r="AT268" s="3">
        <v>0.1</v>
      </c>
      <c r="AU268" s="3">
        <v>0.05</v>
      </c>
      <c r="AV268" s="3">
        <v>0.03</v>
      </c>
      <c r="AW268" s="3">
        <v>0.06</v>
      </c>
      <c r="AX268" s="3">
        <v>7.0000000000000007E-2</v>
      </c>
      <c r="AY268" s="3">
        <v>0.31</v>
      </c>
      <c r="AZ268" s="3">
        <v>0</v>
      </c>
      <c r="BA268" s="3">
        <v>0.85</v>
      </c>
      <c r="BB268" s="3">
        <v>0</v>
      </c>
      <c r="BC268" s="3">
        <v>0.27</v>
      </c>
      <c r="BD268" s="3">
        <v>0</v>
      </c>
      <c r="BE268" s="3">
        <v>0</v>
      </c>
      <c r="BF268" s="3">
        <v>0</v>
      </c>
      <c r="BG268" s="3">
        <v>0.06</v>
      </c>
      <c r="BH268" s="3">
        <v>0.09</v>
      </c>
      <c r="BI268" s="3">
        <v>0.74</v>
      </c>
      <c r="BJ268" s="3">
        <v>0</v>
      </c>
      <c r="BK268" s="3">
        <v>0</v>
      </c>
      <c r="BL268" s="3">
        <v>0.08</v>
      </c>
      <c r="BM268" s="3">
        <v>0</v>
      </c>
      <c r="BN268" s="3">
        <v>0</v>
      </c>
      <c r="BO268" s="3">
        <v>0</v>
      </c>
      <c r="BP268" s="3">
        <v>0</v>
      </c>
      <c r="BQ268" s="3">
        <v>0</v>
      </c>
      <c r="BR268" s="3">
        <v>184.58</v>
      </c>
      <c r="BT268" s="3">
        <v>26.4</v>
      </c>
      <c r="BV268" s="3">
        <v>0</v>
      </c>
      <c r="BW268" s="3">
        <v>0</v>
      </c>
      <c r="BX268" s="3">
        <v>0</v>
      </c>
      <c r="BY268" s="3">
        <v>0</v>
      </c>
      <c r="BZ268" s="3">
        <v>0</v>
      </c>
      <c r="CA268" s="3">
        <v>0</v>
      </c>
      <c r="CB268" s="3">
        <v>0</v>
      </c>
      <c r="CC268" s="3">
        <v>0</v>
      </c>
      <c r="CD268" s="3">
        <v>0</v>
      </c>
      <c r="CE268" s="3">
        <v>4</v>
      </c>
      <c r="CF268" s="3">
        <v>0.8</v>
      </c>
    </row>
    <row r="269" spans="1:84" s="3" customFormat="1" ht="15" x14ac:dyDescent="0.25">
      <c r="A269" s="4" t="str">
        <f>"1/6"</f>
        <v>1/6</v>
      </c>
      <c r="B269" s="20" t="s">
        <v>106</v>
      </c>
      <c r="C269" s="18" t="str">
        <f>"40"</f>
        <v>40</v>
      </c>
      <c r="D269" s="19">
        <v>5.08</v>
      </c>
      <c r="E269" s="19">
        <v>5.08</v>
      </c>
      <c r="F269" s="19">
        <v>4.5999999999999996</v>
      </c>
      <c r="G269" s="19">
        <v>0</v>
      </c>
      <c r="H269" s="19">
        <v>0.28000000000000003</v>
      </c>
      <c r="I269" s="19">
        <v>62.783999999999999</v>
      </c>
      <c r="J269" s="27">
        <v>1.2</v>
      </c>
      <c r="K269" s="27">
        <v>0</v>
      </c>
      <c r="L269" s="27">
        <v>0</v>
      </c>
      <c r="M269" s="27">
        <v>0</v>
      </c>
      <c r="N269" s="27">
        <v>0.28000000000000003</v>
      </c>
      <c r="O269" s="27">
        <v>0</v>
      </c>
      <c r="P269" s="27">
        <v>0</v>
      </c>
      <c r="Q269" s="27">
        <v>0</v>
      </c>
      <c r="R269" s="27">
        <v>0</v>
      </c>
      <c r="S269" s="27">
        <v>0</v>
      </c>
      <c r="T269" s="27">
        <v>0.4</v>
      </c>
      <c r="U269" s="27">
        <v>53.6</v>
      </c>
      <c r="V269" s="27">
        <v>56</v>
      </c>
      <c r="W269" s="27">
        <v>0.18</v>
      </c>
      <c r="X269" s="27">
        <v>0.08</v>
      </c>
      <c r="Y269" s="27">
        <v>0</v>
      </c>
      <c r="Z269" s="33">
        <v>0</v>
      </c>
      <c r="AA269" s="3">
        <v>0</v>
      </c>
      <c r="AB269" s="3">
        <v>0</v>
      </c>
      <c r="AC269" s="3">
        <v>432.4</v>
      </c>
      <c r="AD269" s="3">
        <v>361.2</v>
      </c>
      <c r="AE269" s="3">
        <v>169.6</v>
      </c>
      <c r="AF269" s="3">
        <v>244</v>
      </c>
      <c r="AG269" s="3">
        <v>81.599999999999994</v>
      </c>
      <c r="AH269" s="3">
        <v>260.8</v>
      </c>
      <c r="AI269" s="3">
        <v>284</v>
      </c>
      <c r="AJ269" s="3">
        <v>314.8</v>
      </c>
      <c r="AK269" s="3">
        <v>491.6</v>
      </c>
      <c r="AL269" s="3">
        <v>136</v>
      </c>
      <c r="AM269" s="3">
        <v>166.4</v>
      </c>
      <c r="AN269" s="3">
        <v>709.2</v>
      </c>
      <c r="AO269" s="3">
        <v>5.6</v>
      </c>
      <c r="AP269" s="3">
        <v>158.4</v>
      </c>
      <c r="AQ269" s="3">
        <v>371.2</v>
      </c>
      <c r="AR269" s="3">
        <v>190.4</v>
      </c>
      <c r="AS269" s="3">
        <v>117.2</v>
      </c>
      <c r="AT269" s="3">
        <v>0</v>
      </c>
      <c r="AU269" s="3">
        <v>0</v>
      </c>
      <c r="AV269" s="3">
        <v>0</v>
      </c>
      <c r="AW269" s="3">
        <v>0</v>
      </c>
      <c r="AX269" s="3">
        <v>0</v>
      </c>
      <c r="AY269" s="3">
        <v>0</v>
      </c>
      <c r="AZ269" s="3">
        <v>0</v>
      </c>
      <c r="BA269" s="3">
        <v>0</v>
      </c>
      <c r="BB269" s="3">
        <v>0</v>
      </c>
      <c r="BC269" s="3">
        <v>0</v>
      </c>
      <c r="BD269" s="3">
        <v>0</v>
      </c>
      <c r="BE269" s="3">
        <v>0</v>
      </c>
      <c r="BF269" s="3">
        <v>0</v>
      </c>
      <c r="BG269" s="3">
        <v>0</v>
      </c>
      <c r="BH269" s="3">
        <v>0</v>
      </c>
      <c r="BI269" s="3">
        <v>0</v>
      </c>
      <c r="BJ269" s="3">
        <v>0</v>
      </c>
      <c r="BK269" s="3">
        <v>0</v>
      </c>
      <c r="BL269" s="3">
        <v>0</v>
      </c>
      <c r="BM269" s="3">
        <v>0</v>
      </c>
      <c r="BN269" s="3">
        <v>0</v>
      </c>
      <c r="BO269" s="3">
        <v>0</v>
      </c>
      <c r="BP269" s="3">
        <v>0</v>
      </c>
      <c r="BQ269" s="3">
        <v>0</v>
      </c>
      <c r="BR269" s="3">
        <v>29.64</v>
      </c>
      <c r="BT269" s="3">
        <v>104</v>
      </c>
      <c r="BV269" s="3">
        <v>0</v>
      </c>
      <c r="BW269" s="3">
        <v>0</v>
      </c>
      <c r="BX269" s="3">
        <v>0</v>
      </c>
      <c r="BY269" s="3">
        <v>0</v>
      </c>
      <c r="BZ269" s="3">
        <v>0</v>
      </c>
      <c r="CA269" s="3">
        <v>0</v>
      </c>
      <c r="CB269" s="3">
        <v>0</v>
      </c>
      <c r="CC269" s="3">
        <v>0</v>
      </c>
      <c r="CD269" s="3">
        <v>0</v>
      </c>
      <c r="CE269" s="3">
        <v>0</v>
      </c>
      <c r="CF269" s="3">
        <v>0</v>
      </c>
    </row>
    <row r="270" spans="1:84" s="3" customFormat="1" ht="15" x14ac:dyDescent="0.25">
      <c r="A270" s="4" t="str">
        <f>"9/13"</f>
        <v>9/13</v>
      </c>
      <c r="B270" s="20" t="s">
        <v>73</v>
      </c>
      <c r="C270" s="18" t="str">
        <f>"10"</f>
        <v>10</v>
      </c>
      <c r="D270" s="19">
        <v>0.08</v>
      </c>
      <c r="E270" s="19">
        <v>0.08</v>
      </c>
      <c r="F270" s="19">
        <v>7.25</v>
      </c>
      <c r="G270" s="19">
        <v>0</v>
      </c>
      <c r="H270" s="19">
        <v>0.13</v>
      </c>
      <c r="I270" s="19">
        <v>66.063999999999993</v>
      </c>
      <c r="J270" s="27">
        <v>4.71</v>
      </c>
      <c r="K270" s="27">
        <v>0.22</v>
      </c>
      <c r="L270" s="27">
        <v>0</v>
      </c>
      <c r="M270" s="27">
        <v>0</v>
      </c>
      <c r="N270" s="27">
        <v>0.13</v>
      </c>
      <c r="O270" s="27">
        <v>0</v>
      </c>
      <c r="P270" s="27">
        <v>0</v>
      </c>
      <c r="Q270" s="27">
        <v>0</v>
      </c>
      <c r="R270" s="27">
        <v>0</v>
      </c>
      <c r="S270" s="27">
        <v>0</v>
      </c>
      <c r="T270" s="27">
        <v>0.14000000000000001</v>
      </c>
      <c r="U270" s="27">
        <v>1.5</v>
      </c>
      <c r="V270" s="27">
        <v>3</v>
      </c>
      <c r="W270" s="27">
        <v>0.01</v>
      </c>
      <c r="X270" s="27">
        <v>0.01</v>
      </c>
      <c r="Y270" s="27">
        <v>0</v>
      </c>
      <c r="Z270" s="33">
        <v>0</v>
      </c>
      <c r="AA270" s="3">
        <v>0</v>
      </c>
      <c r="AB270" s="3">
        <v>0</v>
      </c>
      <c r="AC270" s="3">
        <v>7.6</v>
      </c>
      <c r="AD270" s="3">
        <v>4.5</v>
      </c>
      <c r="AE270" s="3">
        <v>1.7</v>
      </c>
      <c r="AF270" s="3">
        <v>4.7</v>
      </c>
      <c r="AG270" s="3">
        <v>4.3</v>
      </c>
      <c r="AH270" s="3">
        <v>4.2</v>
      </c>
      <c r="AI270" s="3">
        <v>3.6</v>
      </c>
      <c r="AJ270" s="3">
        <v>2.6</v>
      </c>
      <c r="AK270" s="3">
        <v>5.7</v>
      </c>
      <c r="AL270" s="3">
        <v>3.5</v>
      </c>
      <c r="AM270" s="3">
        <v>2.4</v>
      </c>
      <c r="AN270" s="3">
        <v>14.2</v>
      </c>
      <c r="AO270" s="3">
        <v>0</v>
      </c>
      <c r="AP270" s="3">
        <v>4.8</v>
      </c>
      <c r="AQ270" s="3">
        <v>5.4</v>
      </c>
      <c r="AR270" s="3">
        <v>4.2</v>
      </c>
      <c r="AS270" s="3">
        <v>1</v>
      </c>
      <c r="AT270" s="3">
        <v>0.27</v>
      </c>
      <c r="AU270" s="3">
        <v>0.12</v>
      </c>
      <c r="AV270" s="3">
        <v>7.0000000000000007E-2</v>
      </c>
      <c r="AW270" s="3">
        <v>0.15</v>
      </c>
      <c r="AX270" s="3">
        <v>0.17</v>
      </c>
      <c r="AY270" s="3">
        <v>0.79</v>
      </c>
      <c r="AZ270" s="3">
        <v>0</v>
      </c>
      <c r="BA270" s="3">
        <v>2.21</v>
      </c>
      <c r="BB270" s="3">
        <v>0</v>
      </c>
      <c r="BC270" s="3">
        <v>0.68</v>
      </c>
      <c r="BD270" s="3">
        <v>0</v>
      </c>
      <c r="BE270" s="3">
        <v>0</v>
      </c>
      <c r="BF270" s="3">
        <v>0</v>
      </c>
      <c r="BG270" s="3">
        <v>0.15</v>
      </c>
      <c r="BH270" s="3">
        <v>0.23</v>
      </c>
      <c r="BI270" s="3">
        <v>1.8</v>
      </c>
      <c r="BJ270" s="3">
        <v>0</v>
      </c>
      <c r="BK270" s="3">
        <v>0</v>
      </c>
      <c r="BL270" s="3">
        <v>0.09</v>
      </c>
      <c r="BM270" s="3">
        <v>0.01</v>
      </c>
      <c r="BN270" s="3">
        <v>0</v>
      </c>
      <c r="BO270" s="3">
        <v>0</v>
      </c>
      <c r="BP270" s="3">
        <v>0</v>
      </c>
      <c r="BQ270" s="3">
        <v>0</v>
      </c>
      <c r="BR270" s="3">
        <v>2.5</v>
      </c>
      <c r="BT270" s="3">
        <v>45</v>
      </c>
      <c r="BV270" s="3">
        <v>0</v>
      </c>
      <c r="BW270" s="3">
        <v>0</v>
      </c>
      <c r="BX270" s="3">
        <v>0</v>
      </c>
      <c r="BY270" s="3">
        <v>0</v>
      </c>
      <c r="BZ270" s="3">
        <v>0</v>
      </c>
      <c r="CA270" s="3">
        <v>0</v>
      </c>
      <c r="CB270" s="3">
        <v>0</v>
      </c>
      <c r="CC270" s="3">
        <v>0</v>
      </c>
      <c r="CD270" s="3">
        <v>0</v>
      </c>
      <c r="CE270" s="3">
        <v>0</v>
      </c>
      <c r="CF270" s="3">
        <v>0</v>
      </c>
    </row>
    <row r="271" spans="1:84" s="3" customFormat="1" ht="15" x14ac:dyDescent="0.25">
      <c r="A271" s="4" t="str">
        <f>""</f>
        <v/>
      </c>
      <c r="B271" s="20" t="s">
        <v>75</v>
      </c>
      <c r="C271" s="18" t="str">
        <f>"100"</f>
        <v>100</v>
      </c>
      <c r="D271" s="19">
        <v>9</v>
      </c>
      <c r="E271" s="19">
        <v>18</v>
      </c>
      <c r="F271" s="19">
        <v>5</v>
      </c>
      <c r="G271" s="19">
        <v>0</v>
      </c>
      <c r="H271" s="19">
        <v>4</v>
      </c>
      <c r="I271" s="19">
        <v>99.8</v>
      </c>
      <c r="J271" s="27">
        <v>5.2</v>
      </c>
      <c r="K271" s="27">
        <v>0</v>
      </c>
      <c r="L271" s="27">
        <v>0</v>
      </c>
      <c r="M271" s="27">
        <v>0</v>
      </c>
      <c r="N271" s="27">
        <v>4</v>
      </c>
      <c r="O271" s="27">
        <v>0</v>
      </c>
      <c r="P271" s="27">
        <v>0</v>
      </c>
      <c r="Q271" s="27">
        <v>0</v>
      </c>
      <c r="R271" s="27">
        <v>0</v>
      </c>
      <c r="S271" s="27">
        <v>1.2</v>
      </c>
      <c r="T271" s="27">
        <v>1</v>
      </c>
      <c r="U271" s="27">
        <v>41</v>
      </c>
      <c r="V271" s="27">
        <v>112</v>
      </c>
      <c r="W271" s="27">
        <v>0.27</v>
      </c>
      <c r="X271" s="27">
        <v>0.4</v>
      </c>
      <c r="Y271" s="27">
        <v>0.5</v>
      </c>
      <c r="Z271" s="33">
        <v>0</v>
      </c>
      <c r="AA271" s="3">
        <v>0</v>
      </c>
      <c r="AB271" s="3">
        <v>0</v>
      </c>
      <c r="AC271" s="3">
        <v>0</v>
      </c>
      <c r="AD271" s="3">
        <v>0</v>
      </c>
      <c r="AE271" s="3">
        <v>0</v>
      </c>
      <c r="AF271" s="3">
        <v>0</v>
      </c>
      <c r="AG271" s="3">
        <v>0</v>
      </c>
      <c r="AH271" s="3">
        <v>0</v>
      </c>
      <c r="AI271" s="3">
        <v>0</v>
      </c>
      <c r="AJ271" s="3">
        <v>0</v>
      </c>
      <c r="AK271" s="3">
        <v>0</v>
      </c>
      <c r="AL271" s="3">
        <v>0</v>
      </c>
      <c r="AM271" s="3">
        <v>0</v>
      </c>
      <c r="AN271" s="3">
        <v>0</v>
      </c>
      <c r="AO271" s="3">
        <v>0</v>
      </c>
      <c r="AP271" s="3">
        <v>0</v>
      </c>
      <c r="AQ271" s="3">
        <v>0</v>
      </c>
      <c r="AR271" s="3">
        <v>0</v>
      </c>
      <c r="AS271" s="3">
        <v>0</v>
      </c>
      <c r="AT271" s="3">
        <v>0</v>
      </c>
      <c r="AU271" s="3">
        <v>0</v>
      </c>
      <c r="AV271" s="3">
        <v>0</v>
      </c>
      <c r="AW271" s="3">
        <v>0</v>
      </c>
      <c r="AX271" s="3">
        <v>0</v>
      </c>
      <c r="AY271" s="3">
        <v>0</v>
      </c>
      <c r="AZ271" s="3">
        <v>0</v>
      </c>
      <c r="BA271" s="3">
        <v>0</v>
      </c>
      <c r="BB271" s="3">
        <v>0</v>
      </c>
      <c r="BC271" s="3">
        <v>0</v>
      </c>
      <c r="BD271" s="3">
        <v>0</v>
      </c>
      <c r="BE271" s="3">
        <v>0</v>
      </c>
      <c r="BF271" s="3">
        <v>0</v>
      </c>
      <c r="BG271" s="3">
        <v>0</v>
      </c>
      <c r="BH271" s="3">
        <v>0</v>
      </c>
      <c r="BI271" s="3">
        <v>0</v>
      </c>
      <c r="BJ271" s="3">
        <v>0</v>
      </c>
      <c r="BK271" s="3">
        <v>0</v>
      </c>
      <c r="BL271" s="3">
        <v>0</v>
      </c>
      <c r="BM271" s="3">
        <v>0</v>
      </c>
      <c r="BN271" s="3">
        <v>0</v>
      </c>
      <c r="BO271" s="3">
        <v>0</v>
      </c>
      <c r="BP271" s="3">
        <v>0</v>
      </c>
      <c r="BQ271" s="3">
        <v>0</v>
      </c>
      <c r="BR271" s="3">
        <v>82</v>
      </c>
      <c r="BT271" s="3">
        <v>55</v>
      </c>
      <c r="BV271" s="3">
        <v>0</v>
      </c>
      <c r="BW271" s="3">
        <v>0</v>
      </c>
      <c r="BX271" s="3">
        <v>0</v>
      </c>
      <c r="BY271" s="3">
        <v>0</v>
      </c>
      <c r="BZ271" s="3">
        <v>0</v>
      </c>
      <c r="CA271" s="3">
        <v>0</v>
      </c>
      <c r="CB271" s="3">
        <v>0</v>
      </c>
      <c r="CC271" s="3">
        <v>0</v>
      </c>
      <c r="CD271" s="3">
        <v>0</v>
      </c>
      <c r="CE271" s="3">
        <v>0</v>
      </c>
      <c r="CF271" s="3">
        <v>0</v>
      </c>
    </row>
    <row r="272" spans="1:84" s="3" customFormat="1" ht="15" x14ac:dyDescent="0.25">
      <c r="A272" s="4" t="str">
        <f>"-"</f>
        <v>-</v>
      </c>
      <c r="B272" s="20" t="s">
        <v>76</v>
      </c>
      <c r="C272" s="18" t="str">
        <f>"100"</f>
        <v>100</v>
      </c>
      <c r="D272" s="19">
        <v>6.61</v>
      </c>
      <c r="E272" s="19">
        <v>0</v>
      </c>
      <c r="F272" s="19">
        <v>0.66</v>
      </c>
      <c r="G272" s="19">
        <v>0.66</v>
      </c>
      <c r="H272" s="19">
        <v>46.7</v>
      </c>
      <c r="I272" s="19">
        <v>224.80099999999999</v>
      </c>
      <c r="J272" s="27">
        <v>0.2</v>
      </c>
      <c r="K272" s="27">
        <v>0</v>
      </c>
      <c r="L272" s="27">
        <v>0</v>
      </c>
      <c r="M272" s="27">
        <v>0</v>
      </c>
      <c r="N272" s="27">
        <v>1.1000000000000001</v>
      </c>
      <c r="O272" s="27">
        <v>45.6</v>
      </c>
      <c r="P272" s="27">
        <v>0.2</v>
      </c>
      <c r="Q272" s="27">
        <v>0</v>
      </c>
      <c r="R272" s="27">
        <v>0</v>
      </c>
      <c r="S272" s="27">
        <v>0.3</v>
      </c>
      <c r="T272" s="27">
        <v>1.8</v>
      </c>
      <c r="U272" s="27">
        <v>245.7</v>
      </c>
      <c r="V272" s="27">
        <v>82.46</v>
      </c>
      <c r="W272" s="27">
        <v>0.05</v>
      </c>
      <c r="X272" s="27">
        <v>1.36</v>
      </c>
      <c r="Y272" s="27">
        <v>0</v>
      </c>
      <c r="Z272" s="33">
        <v>0</v>
      </c>
      <c r="AA272" s="3">
        <v>0</v>
      </c>
      <c r="AB272" s="3">
        <v>0</v>
      </c>
      <c r="AC272" s="3">
        <v>508.95</v>
      </c>
      <c r="AD272" s="3">
        <v>168.78</v>
      </c>
      <c r="AE272" s="3">
        <v>100.05</v>
      </c>
      <c r="AF272" s="3">
        <v>200.1</v>
      </c>
      <c r="AG272" s="3">
        <v>75.69</v>
      </c>
      <c r="AH272" s="3">
        <v>361.92</v>
      </c>
      <c r="AI272" s="3">
        <v>224.46</v>
      </c>
      <c r="AJ272" s="3">
        <v>313.2</v>
      </c>
      <c r="AK272" s="3">
        <v>258.39</v>
      </c>
      <c r="AL272" s="3">
        <v>135.72</v>
      </c>
      <c r="AM272" s="3">
        <v>240.12</v>
      </c>
      <c r="AN272" s="3">
        <v>2007.96</v>
      </c>
      <c r="AO272" s="3">
        <v>234.9</v>
      </c>
      <c r="AP272" s="3">
        <v>654.24</v>
      </c>
      <c r="AQ272" s="3">
        <v>284.49</v>
      </c>
      <c r="AR272" s="3">
        <v>188.79</v>
      </c>
      <c r="AS272" s="3">
        <v>149.63999999999999</v>
      </c>
      <c r="AT272" s="3">
        <v>0</v>
      </c>
      <c r="AU272" s="3">
        <v>0</v>
      </c>
      <c r="AV272" s="3">
        <v>0</v>
      </c>
      <c r="AW272" s="3">
        <v>0</v>
      </c>
      <c r="AX272" s="3">
        <v>0</v>
      </c>
      <c r="AY272" s="3">
        <v>0</v>
      </c>
      <c r="AZ272" s="3">
        <v>0.14000000000000001</v>
      </c>
      <c r="BA272" s="3">
        <v>0.08</v>
      </c>
      <c r="BB272" s="3">
        <v>7.0000000000000007E-2</v>
      </c>
      <c r="BC272" s="3">
        <v>0.01</v>
      </c>
      <c r="BD272" s="3">
        <v>0</v>
      </c>
      <c r="BE272" s="3">
        <v>0</v>
      </c>
      <c r="BF272" s="3">
        <v>0</v>
      </c>
      <c r="BG272" s="3">
        <v>0</v>
      </c>
      <c r="BH272" s="3">
        <v>0.01</v>
      </c>
      <c r="BI272" s="3">
        <v>7.0000000000000007E-2</v>
      </c>
      <c r="BJ272" s="3">
        <v>0</v>
      </c>
      <c r="BK272" s="3">
        <v>0</v>
      </c>
      <c r="BL272" s="3">
        <v>0.28000000000000003</v>
      </c>
      <c r="BM272" s="3">
        <v>0.01</v>
      </c>
      <c r="BN272" s="3">
        <v>0</v>
      </c>
      <c r="BO272" s="3">
        <v>0</v>
      </c>
      <c r="BP272" s="3">
        <v>0</v>
      </c>
      <c r="BQ272" s="3">
        <v>0</v>
      </c>
      <c r="BR272" s="3">
        <v>39.1</v>
      </c>
      <c r="BT272" s="3">
        <v>0</v>
      </c>
      <c r="BV272" s="3">
        <v>0</v>
      </c>
      <c r="BW272" s="3">
        <v>0</v>
      </c>
      <c r="BX272" s="3">
        <v>0</v>
      </c>
      <c r="BY272" s="3">
        <v>0</v>
      </c>
      <c r="BZ272" s="3">
        <v>0</v>
      </c>
      <c r="CA272" s="3">
        <v>0</v>
      </c>
      <c r="CB272" s="3">
        <v>0</v>
      </c>
      <c r="CC272" s="3">
        <v>0</v>
      </c>
      <c r="CD272" s="3">
        <v>0</v>
      </c>
      <c r="CE272" s="3">
        <v>0</v>
      </c>
      <c r="CF272" s="3">
        <v>0</v>
      </c>
    </row>
    <row r="273" spans="1:84" s="4" customFormat="1" ht="15" x14ac:dyDescent="0.25">
      <c r="A273" s="4" t="str">
        <f>"17/10"</f>
        <v>17/10</v>
      </c>
      <c r="B273" s="20" t="s">
        <v>144</v>
      </c>
      <c r="C273" s="18" t="str">
        <f>"200"</f>
        <v>200</v>
      </c>
      <c r="D273" s="19">
        <v>3.01</v>
      </c>
      <c r="E273" s="19">
        <v>2.9</v>
      </c>
      <c r="F273" s="19">
        <v>2.88</v>
      </c>
      <c r="G273" s="19">
        <v>7.0000000000000007E-2</v>
      </c>
      <c r="H273" s="19">
        <v>13.36</v>
      </c>
      <c r="I273" s="19">
        <v>89.009680000000003</v>
      </c>
      <c r="J273" s="27">
        <v>2</v>
      </c>
      <c r="K273" s="27">
        <v>0</v>
      </c>
      <c r="L273" s="27">
        <v>0</v>
      </c>
      <c r="M273" s="27">
        <v>0</v>
      </c>
      <c r="N273" s="27">
        <v>13.36</v>
      </c>
      <c r="O273" s="27">
        <v>0</v>
      </c>
      <c r="P273" s="27">
        <v>0</v>
      </c>
      <c r="Q273" s="27">
        <v>0</v>
      </c>
      <c r="R273" s="27">
        <v>0</v>
      </c>
      <c r="S273" s="27">
        <v>0.1</v>
      </c>
      <c r="T273" s="27">
        <v>0.71</v>
      </c>
      <c r="U273" s="27">
        <v>50.1</v>
      </c>
      <c r="V273" s="27">
        <v>128.74</v>
      </c>
      <c r="W273" s="27">
        <v>0.12</v>
      </c>
      <c r="X273" s="27">
        <v>0.08</v>
      </c>
      <c r="Y273" s="27">
        <v>0.52</v>
      </c>
      <c r="Z273" s="34">
        <v>0</v>
      </c>
      <c r="AA273" s="4">
        <v>0</v>
      </c>
      <c r="AB273" s="4">
        <v>0</v>
      </c>
      <c r="AC273" s="4">
        <v>0</v>
      </c>
      <c r="AD273" s="4">
        <v>0</v>
      </c>
      <c r="AE273" s="4">
        <v>0</v>
      </c>
      <c r="AF273" s="4">
        <v>0</v>
      </c>
      <c r="AG273" s="4">
        <v>0</v>
      </c>
      <c r="AH273" s="4">
        <v>0</v>
      </c>
      <c r="AI273" s="4">
        <v>0</v>
      </c>
      <c r="AJ273" s="4">
        <v>0</v>
      </c>
      <c r="AK273" s="4">
        <v>0</v>
      </c>
      <c r="AL273" s="4">
        <v>0</v>
      </c>
      <c r="AM273" s="4">
        <v>0</v>
      </c>
      <c r="AN273" s="4">
        <v>0</v>
      </c>
      <c r="AO273" s="4">
        <v>0</v>
      </c>
      <c r="AP273" s="4">
        <v>0</v>
      </c>
      <c r="AQ273" s="4">
        <v>0</v>
      </c>
      <c r="AR273" s="4">
        <v>0</v>
      </c>
      <c r="AS273" s="4">
        <v>0</v>
      </c>
      <c r="AT273" s="4">
        <v>0</v>
      </c>
      <c r="AU273" s="4">
        <v>0</v>
      </c>
      <c r="AV273" s="4">
        <v>0</v>
      </c>
      <c r="AW273" s="4">
        <v>0</v>
      </c>
      <c r="AX273" s="4">
        <v>0</v>
      </c>
      <c r="AY273" s="4">
        <v>0</v>
      </c>
      <c r="AZ273" s="4">
        <v>0</v>
      </c>
      <c r="BA273" s="4">
        <v>0</v>
      </c>
      <c r="BB273" s="4">
        <v>0</v>
      </c>
      <c r="BC273" s="4">
        <v>0</v>
      </c>
      <c r="BD273" s="4">
        <v>0</v>
      </c>
      <c r="BE273" s="4">
        <v>0</v>
      </c>
      <c r="BF273" s="4">
        <v>0</v>
      </c>
      <c r="BG273" s="4">
        <v>0</v>
      </c>
      <c r="BH273" s="4">
        <v>0</v>
      </c>
      <c r="BI273" s="4">
        <v>0</v>
      </c>
      <c r="BJ273" s="4">
        <v>0</v>
      </c>
      <c r="BK273" s="4">
        <v>0</v>
      </c>
      <c r="BL273" s="4">
        <v>0</v>
      </c>
      <c r="BM273" s="4">
        <v>0</v>
      </c>
      <c r="BN273" s="4">
        <v>0</v>
      </c>
      <c r="BO273" s="4">
        <v>0</v>
      </c>
      <c r="BP273" s="4">
        <v>0</v>
      </c>
      <c r="BQ273" s="4">
        <v>0</v>
      </c>
      <c r="BR273" s="4">
        <v>198.55</v>
      </c>
      <c r="BT273" s="4">
        <v>13.33</v>
      </c>
      <c r="BV273" s="4">
        <v>0</v>
      </c>
      <c r="BW273" s="4">
        <v>0</v>
      </c>
      <c r="BX273" s="4">
        <v>0</v>
      </c>
      <c r="BY273" s="4">
        <v>0</v>
      </c>
      <c r="BZ273" s="4">
        <v>0</v>
      </c>
      <c r="CA273" s="4">
        <v>0</v>
      </c>
      <c r="CB273" s="4">
        <v>0</v>
      </c>
      <c r="CC273" s="4">
        <v>0</v>
      </c>
      <c r="CD273" s="4">
        <v>0</v>
      </c>
      <c r="CE273" s="4">
        <v>10</v>
      </c>
      <c r="CF273" s="4">
        <v>0</v>
      </c>
    </row>
    <row r="274" spans="1:84" s="5" customFormat="1" ht="14.25" x14ac:dyDescent="0.2">
      <c r="A274" s="6"/>
      <c r="B274" s="21" t="s">
        <v>78</v>
      </c>
      <c r="C274" s="22">
        <f>C273+C271+C272+C270+C269+C268</f>
        <v>650</v>
      </c>
      <c r="D274" s="23">
        <v>28.23</v>
      </c>
      <c r="E274" s="23">
        <v>29.4</v>
      </c>
      <c r="F274" s="23">
        <v>26.32</v>
      </c>
      <c r="G274" s="23">
        <v>0.93</v>
      </c>
      <c r="H274" s="23">
        <v>86.42</v>
      </c>
      <c r="I274" s="23">
        <v>702.55</v>
      </c>
      <c r="J274" s="28">
        <v>17.53</v>
      </c>
      <c r="K274" s="28">
        <v>0.31</v>
      </c>
      <c r="L274" s="28">
        <v>0</v>
      </c>
      <c r="M274" s="28">
        <v>0</v>
      </c>
      <c r="N274" s="28">
        <v>27.55</v>
      </c>
      <c r="O274" s="28">
        <v>58.87</v>
      </c>
      <c r="P274" s="28">
        <v>0.75</v>
      </c>
      <c r="Q274" s="28">
        <v>0</v>
      </c>
      <c r="R274" s="28">
        <v>0</v>
      </c>
      <c r="S274" s="28">
        <v>1.71</v>
      </c>
      <c r="T274" s="28">
        <v>5.85</v>
      </c>
      <c r="U274" s="28">
        <v>761.62</v>
      </c>
      <c r="V274" s="28">
        <v>547.5</v>
      </c>
      <c r="W274" s="28">
        <v>0.77</v>
      </c>
      <c r="X274" s="28">
        <v>2.2799999999999998</v>
      </c>
      <c r="Y274" s="28">
        <v>1.61</v>
      </c>
      <c r="Z274" s="5">
        <v>0</v>
      </c>
      <c r="AA274" s="5">
        <v>0</v>
      </c>
      <c r="AB274" s="5">
        <v>0</v>
      </c>
      <c r="AC274" s="5">
        <v>1068.47</v>
      </c>
      <c r="AD274" s="5">
        <v>585.16</v>
      </c>
      <c r="AE274" s="5">
        <v>302.08</v>
      </c>
      <c r="AF274" s="5">
        <v>495.75</v>
      </c>
      <c r="AG274" s="5">
        <v>182.02</v>
      </c>
      <c r="AH274" s="5">
        <v>698.11</v>
      </c>
      <c r="AI274" s="5">
        <v>586.83000000000004</v>
      </c>
      <c r="AJ274" s="5">
        <v>727.52</v>
      </c>
      <c r="AK274" s="5">
        <v>859.79</v>
      </c>
      <c r="AL274" s="5">
        <v>308.52999999999997</v>
      </c>
      <c r="AM274" s="5">
        <v>470.07</v>
      </c>
      <c r="AN274" s="5">
        <v>2962.54</v>
      </c>
      <c r="AO274" s="5">
        <v>241.78</v>
      </c>
      <c r="AP274" s="5">
        <v>881.36</v>
      </c>
      <c r="AQ274" s="5">
        <v>725.25</v>
      </c>
      <c r="AR274" s="5">
        <v>439.53</v>
      </c>
      <c r="AS274" s="5">
        <v>294</v>
      </c>
      <c r="AT274" s="5">
        <v>0.37</v>
      </c>
      <c r="AU274" s="5">
        <v>0.17</v>
      </c>
      <c r="AV274" s="5">
        <v>0.09</v>
      </c>
      <c r="AW274" s="5">
        <v>0.21</v>
      </c>
      <c r="AX274" s="5">
        <v>0.24</v>
      </c>
      <c r="AY274" s="5">
        <v>1.1100000000000001</v>
      </c>
      <c r="AZ274" s="5">
        <v>0.14000000000000001</v>
      </c>
      <c r="BA274" s="5">
        <v>3.14</v>
      </c>
      <c r="BB274" s="5">
        <v>7.0000000000000007E-2</v>
      </c>
      <c r="BC274" s="5">
        <v>0.96</v>
      </c>
      <c r="BD274" s="5">
        <v>0</v>
      </c>
      <c r="BE274" s="5">
        <v>0</v>
      </c>
      <c r="BF274" s="5">
        <v>0</v>
      </c>
      <c r="BG274" s="5">
        <v>0.21</v>
      </c>
      <c r="BH274" s="5">
        <v>0.33</v>
      </c>
      <c r="BI274" s="5">
        <v>2.61</v>
      </c>
      <c r="BJ274" s="5">
        <v>0</v>
      </c>
      <c r="BK274" s="5">
        <v>0</v>
      </c>
      <c r="BL274" s="5">
        <v>0.45</v>
      </c>
      <c r="BM274" s="5">
        <v>0.03</v>
      </c>
      <c r="BN274" s="5">
        <v>0</v>
      </c>
      <c r="BO274" s="5">
        <v>0</v>
      </c>
      <c r="BP274" s="5">
        <v>0</v>
      </c>
      <c r="BQ274" s="5">
        <v>0</v>
      </c>
      <c r="BR274" s="5">
        <v>536.37</v>
      </c>
      <c r="BS274" s="5" t="e">
        <f>$I$274/#REF!*100</f>
        <v>#REF!</v>
      </c>
      <c r="BT274" s="5">
        <v>243.73</v>
      </c>
      <c r="BV274" s="5">
        <v>0</v>
      </c>
      <c r="BW274" s="5">
        <v>0</v>
      </c>
      <c r="BX274" s="5">
        <v>0</v>
      </c>
      <c r="BY274" s="5">
        <v>0</v>
      </c>
      <c r="BZ274" s="5">
        <v>0</v>
      </c>
      <c r="CA274" s="5">
        <v>0</v>
      </c>
      <c r="CB274" s="5">
        <v>0</v>
      </c>
      <c r="CC274" s="5">
        <v>0</v>
      </c>
      <c r="CD274" s="5">
        <v>0</v>
      </c>
      <c r="CE274" s="5">
        <v>14</v>
      </c>
      <c r="CF274" s="5">
        <v>0.8</v>
      </c>
    </row>
    <row r="275" spans="1:84" s="2" customFormat="1" x14ac:dyDescent="0.25">
      <c r="A275" s="4"/>
      <c r="B275" s="57" t="s">
        <v>79</v>
      </c>
      <c r="C275" s="18"/>
      <c r="D275" s="19"/>
      <c r="E275" s="19"/>
      <c r="F275" s="19"/>
      <c r="G275" s="19"/>
      <c r="H275" s="19"/>
      <c r="I275" s="19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</row>
    <row r="276" spans="1:84" s="4" customFormat="1" ht="15" x14ac:dyDescent="0.25">
      <c r="A276" s="4" t="str">
        <f>"-"</f>
        <v>-</v>
      </c>
      <c r="B276" s="20" t="s">
        <v>80</v>
      </c>
      <c r="C276" s="18" t="str">
        <f>"200"</f>
        <v>200</v>
      </c>
      <c r="D276" s="19">
        <v>1</v>
      </c>
      <c r="E276" s="19">
        <v>0</v>
      </c>
      <c r="F276" s="19">
        <v>0.2</v>
      </c>
      <c r="G276" s="19">
        <v>0</v>
      </c>
      <c r="H276" s="19">
        <v>20.2</v>
      </c>
      <c r="I276" s="19">
        <v>86.48</v>
      </c>
      <c r="J276" s="27">
        <v>0</v>
      </c>
      <c r="K276" s="27">
        <v>0</v>
      </c>
      <c r="L276" s="27">
        <v>0</v>
      </c>
      <c r="M276" s="27">
        <v>0</v>
      </c>
      <c r="N276" s="27">
        <v>19.8</v>
      </c>
      <c r="O276" s="27">
        <v>0.4</v>
      </c>
      <c r="P276" s="27">
        <v>0.4</v>
      </c>
      <c r="Q276" s="27">
        <v>0</v>
      </c>
      <c r="R276" s="27">
        <v>0</v>
      </c>
      <c r="S276" s="27">
        <v>1</v>
      </c>
      <c r="T276" s="27">
        <v>0.6</v>
      </c>
      <c r="U276" s="27">
        <v>52</v>
      </c>
      <c r="V276" s="27">
        <v>240</v>
      </c>
      <c r="W276" s="27">
        <v>0.02</v>
      </c>
      <c r="X276" s="27">
        <v>0.2</v>
      </c>
      <c r="Y276" s="27">
        <v>4</v>
      </c>
      <c r="Z276" s="34">
        <v>0.4</v>
      </c>
      <c r="AA276" s="4">
        <v>0</v>
      </c>
      <c r="AB276" s="4">
        <v>0</v>
      </c>
      <c r="AC276" s="4">
        <v>28</v>
      </c>
      <c r="AD276" s="4">
        <v>28</v>
      </c>
      <c r="AE276" s="4">
        <v>4</v>
      </c>
      <c r="AF276" s="4">
        <v>16</v>
      </c>
      <c r="AG276" s="4">
        <v>4</v>
      </c>
      <c r="AH276" s="4">
        <v>14</v>
      </c>
      <c r="AI276" s="4">
        <v>26</v>
      </c>
      <c r="AJ276" s="4">
        <v>16</v>
      </c>
      <c r="AK276" s="4">
        <v>116</v>
      </c>
      <c r="AL276" s="4">
        <v>10</v>
      </c>
      <c r="AM276" s="4">
        <v>22</v>
      </c>
      <c r="AN276" s="4">
        <v>64</v>
      </c>
      <c r="AO276" s="4">
        <v>340</v>
      </c>
      <c r="AP276" s="4">
        <v>20</v>
      </c>
      <c r="AQ276" s="4">
        <v>24</v>
      </c>
      <c r="AR276" s="4">
        <v>10</v>
      </c>
      <c r="AS276" s="4">
        <v>8</v>
      </c>
      <c r="AT276" s="4">
        <v>2.06</v>
      </c>
      <c r="AU276" s="4">
        <v>1.22</v>
      </c>
      <c r="AV276" s="4">
        <v>0.62</v>
      </c>
      <c r="AW276" s="4">
        <v>1.22</v>
      </c>
      <c r="AX276" s="4">
        <v>1.32</v>
      </c>
      <c r="AY276" s="4">
        <v>9.2200000000000006</v>
      </c>
      <c r="AZ276" s="4">
        <v>0.7</v>
      </c>
      <c r="BA276" s="4">
        <v>11.44</v>
      </c>
      <c r="BB276" s="4">
        <v>0.36</v>
      </c>
      <c r="BC276" s="4">
        <v>6.3</v>
      </c>
      <c r="BD276" s="4">
        <v>0.6</v>
      </c>
      <c r="BE276" s="4">
        <v>0</v>
      </c>
      <c r="BF276" s="4">
        <v>0</v>
      </c>
      <c r="BG276" s="4">
        <v>0</v>
      </c>
      <c r="BH276" s="4">
        <v>1.64</v>
      </c>
      <c r="BI276" s="4">
        <v>14.04</v>
      </c>
      <c r="BJ276" s="4">
        <v>0.14000000000000001</v>
      </c>
      <c r="BK276" s="4">
        <v>0</v>
      </c>
      <c r="BL276" s="4">
        <v>1.26</v>
      </c>
      <c r="BM276" s="4">
        <v>0.54</v>
      </c>
      <c r="BN276" s="4">
        <v>1.02</v>
      </c>
      <c r="BO276" s="4">
        <v>0</v>
      </c>
      <c r="BP276" s="4">
        <v>0</v>
      </c>
      <c r="BQ276" s="4">
        <v>0</v>
      </c>
      <c r="BR276" s="4">
        <v>176.2</v>
      </c>
      <c r="BT276" s="4">
        <v>0</v>
      </c>
      <c r="BV276" s="4">
        <v>0</v>
      </c>
      <c r="BW276" s="4">
        <v>0</v>
      </c>
      <c r="BX276" s="4">
        <v>0</v>
      </c>
      <c r="BY276" s="4">
        <v>0</v>
      </c>
      <c r="BZ276" s="4">
        <v>0</v>
      </c>
      <c r="CA276" s="4">
        <v>0</v>
      </c>
      <c r="CB276" s="4">
        <v>0</v>
      </c>
      <c r="CC276" s="4">
        <v>0</v>
      </c>
      <c r="CD276" s="4">
        <v>0</v>
      </c>
      <c r="CE276" s="4">
        <v>0</v>
      </c>
      <c r="CF276" s="4">
        <v>0</v>
      </c>
    </row>
    <row r="277" spans="1:84" s="5" customFormat="1" ht="14.25" x14ac:dyDescent="0.2">
      <c r="A277" s="6"/>
      <c r="B277" s="21" t="s">
        <v>81</v>
      </c>
      <c r="C277" s="22" t="str">
        <f>C276</f>
        <v>200</v>
      </c>
      <c r="D277" s="23">
        <v>1</v>
      </c>
      <c r="E277" s="23">
        <v>0</v>
      </c>
      <c r="F277" s="23">
        <v>0.2</v>
      </c>
      <c r="G277" s="23">
        <v>0</v>
      </c>
      <c r="H277" s="23">
        <v>20.2</v>
      </c>
      <c r="I277" s="23">
        <v>86.48</v>
      </c>
      <c r="J277" s="28">
        <v>0</v>
      </c>
      <c r="K277" s="28">
        <v>0</v>
      </c>
      <c r="L277" s="28">
        <v>0</v>
      </c>
      <c r="M277" s="28">
        <v>0</v>
      </c>
      <c r="N277" s="28">
        <v>19.8</v>
      </c>
      <c r="O277" s="28">
        <v>0.4</v>
      </c>
      <c r="P277" s="28">
        <v>0.4</v>
      </c>
      <c r="Q277" s="28">
        <v>0</v>
      </c>
      <c r="R277" s="28">
        <v>0</v>
      </c>
      <c r="S277" s="28">
        <v>1</v>
      </c>
      <c r="T277" s="28">
        <v>0.6</v>
      </c>
      <c r="U277" s="28">
        <v>52</v>
      </c>
      <c r="V277" s="28">
        <v>240</v>
      </c>
      <c r="W277" s="28">
        <v>0.02</v>
      </c>
      <c r="X277" s="28">
        <v>0.2</v>
      </c>
      <c r="Y277" s="28">
        <v>4</v>
      </c>
      <c r="Z277" s="5">
        <v>0.4</v>
      </c>
      <c r="AA277" s="5">
        <v>0</v>
      </c>
      <c r="AB277" s="5">
        <v>0</v>
      </c>
      <c r="AC277" s="5">
        <v>28</v>
      </c>
      <c r="AD277" s="5">
        <v>28</v>
      </c>
      <c r="AE277" s="5">
        <v>4</v>
      </c>
      <c r="AF277" s="5">
        <v>16</v>
      </c>
      <c r="AG277" s="5">
        <v>4</v>
      </c>
      <c r="AH277" s="5">
        <v>14</v>
      </c>
      <c r="AI277" s="5">
        <v>26</v>
      </c>
      <c r="AJ277" s="5">
        <v>16</v>
      </c>
      <c r="AK277" s="5">
        <v>116</v>
      </c>
      <c r="AL277" s="5">
        <v>10</v>
      </c>
      <c r="AM277" s="5">
        <v>22</v>
      </c>
      <c r="AN277" s="5">
        <v>64</v>
      </c>
      <c r="AO277" s="5">
        <v>340</v>
      </c>
      <c r="AP277" s="5">
        <v>20</v>
      </c>
      <c r="AQ277" s="5">
        <v>24</v>
      </c>
      <c r="AR277" s="5">
        <v>10</v>
      </c>
      <c r="AS277" s="5">
        <v>8</v>
      </c>
      <c r="AT277" s="5">
        <v>2.06</v>
      </c>
      <c r="AU277" s="5">
        <v>1.22</v>
      </c>
      <c r="AV277" s="5">
        <v>0.62</v>
      </c>
      <c r="AW277" s="5">
        <v>1.22</v>
      </c>
      <c r="AX277" s="5">
        <v>1.32</v>
      </c>
      <c r="AY277" s="5">
        <v>9.2200000000000006</v>
      </c>
      <c r="AZ277" s="5">
        <v>0.7</v>
      </c>
      <c r="BA277" s="5">
        <v>11.44</v>
      </c>
      <c r="BB277" s="5">
        <v>0.36</v>
      </c>
      <c r="BC277" s="5">
        <v>6.3</v>
      </c>
      <c r="BD277" s="5">
        <v>0.6</v>
      </c>
      <c r="BE277" s="5">
        <v>0</v>
      </c>
      <c r="BF277" s="5">
        <v>0</v>
      </c>
      <c r="BG277" s="5">
        <v>0</v>
      </c>
      <c r="BH277" s="5">
        <v>1.64</v>
      </c>
      <c r="BI277" s="5">
        <v>14.04</v>
      </c>
      <c r="BJ277" s="5">
        <v>0.14000000000000001</v>
      </c>
      <c r="BK277" s="5">
        <v>0</v>
      </c>
      <c r="BL277" s="5">
        <v>1.26</v>
      </c>
      <c r="BM277" s="5">
        <v>0.54</v>
      </c>
      <c r="BN277" s="5">
        <v>1.02</v>
      </c>
      <c r="BO277" s="5">
        <v>0</v>
      </c>
      <c r="BP277" s="5">
        <v>0</v>
      </c>
      <c r="BQ277" s="5">
        <v>0</v>
      </c>
      <c r="BR277" s="5">
        <v>176.2</v>
      </c>
      <c r="BS277" s="5" t="e">
        <f>$I$277/#REF!*100</f>
        <v>#REF!</v>
      </c>
      <c r="BT277" s="5">
        <v>0</v>
      </c>
      <c r="BV277" s="5">
        <v>0</v>
      </c>
      <c r="BW277" s="5">
        <v>0</v>
      </c>
      <c r="BX277" s="5">
        <v>0</v>
      </c>
      <c r="BY277" s="5">
        <v>0</v>
      </c>
      <c r="BZ277" s="5">
        <v>0</v>
      </c>
      <c r="CA277" s="5">
        <v>0</v>
      </c>
      <c r="CB277" s="5">
        <v>0</v>
      </c>
      <c r="CC277" s="5">
        <v>0</v>
      </c>
      <c r="CD277" s="5">
        <v>0</v>
      </c>
      <c r="CE277" s="5">
        <v>0</v>
      </c>
      <c r="CF277" s="5">
        <v>0</v>
      </c>
    </row>
    <row r="278" spans="1:84" s="2" customFormat="1" x14ac:dyDescent="0.25">
      <c r="A278" s="4"/>
      <c r="B278" s="57" t="s">
        <v>82</v>
      </c>
      <c r="C278" s="18"/>
      <c r="D278" s="19"/>
      <c r="E278" s="19"/>
      <c r="F278" s="19"/>
      <c r="G278" s="19"/>
      <c r="H278" s="19"/>
      <c r="I278" s="19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</row>
    <row r="279" spans="1:84" s="3" customFormat="1" ht="15" x14ac:dyDescent="0.25">
      <c r="A279" s="4" t="str">
        <f>"20/1"</f>
        <v>20/1</v>
      </c>
      <c r="B279" s="20" t="s">
        <v>109</v>
      </c>
      <c r="C279" s="18" t="str">
        <f>"100"</f>
        <v>100</v>
      </c>
      <c r="D279" s="19">
        <v>1.31</v>
      </c>
      <c r="E279" s="19">
        <v>0</v>
      </c>
      <c r="F279" s="19">
        <v>4.97</v>
      </c>
      <c r="G279" s="19">
        <v>4.97</v>
      </c>
      <c r="H279" s="19">
        <v>18.989999999999998</v>
      </c>
      <c r="I279" s="19">
        <v>127.54445200000001</v>
      </c>
      <c r="J279" s="27">
        <v>0.63</v>
      </c>
      <c r="K279" s="27">
        <v>3.25</v>
      </c>
      <c r="L279" s="27">
        <v>0</v>
      </c>
      <c r="M279" s="27">
        <v>0</v>
      </c>
      <c r="N279" s="27">
        <v>18.84</v>
      </c>
      <c r="O279" s="27">
        <v>0.15</v>
      </c>
      <c r="P279" s="27">
        <v>2.37</v>
      </c>
      <c r="Q279" s="27">
        <v>0</v>
      </c>
      <c r="R279" s="27">
        <v>0</v>
      </c>
      <c r="S279" s="27">
        <v>0.22</v>
      </c>
      <c r="T279" s="27">
        <v>1.32</v>
      </c>
      <c r="U279" s="27">
        <v>15.45</v>
      </c>
      <c r="V279" s="27">
        <v>147.03</v>
      </c>
      <c r="W279" s="27">
        <v>0.05</v>
      </c>
      <c r="X279" s="27">
        <v>0.74</v>
      </c>
      <c r="Y279" s="27">
        <v>3.68</v>
      </c>
      <c r="Z279" s="33">
        <v>0</v>
      </c>
      <c r="AA279" s="3">
        <v>0</v>
      </c>
      <c r="AB279" s="3">
        <v>0</v>
      </c>
      <c r="AC279" s="3">
        <v>33.04</v>
      </c>
      <c r="AD279" s="3">
        <v>28.91</v>
      </c>
      <c r="AE279" s="3">
        <v>6.98</v>
      </c>
      <c r="AF279" s="3">
        <v>24.21</v>
      </c>
      <c r="AG279" s="3">
        <v>6.02</v>
      </c>
      <c r="AH279" s="3">
        <v>23.42</v>
      </c>
      <c r="AI279" s="3">
        <v>35.61</v>
      </c>
      <c r="AJ279" s="3">
        <v>30.88</v>
      </c>
      <c r="AK279" s="3">
        <v>99.93</v>
      </c>
      <c r="AL279" s="3">
        <v>10.5</v>
      </c>
      <c r="AM279" s="3">
        <v>21.58</v>
      </c>
      <c r="AN279" s="3">
        <v>175.08</v>
      </c>
      <c r="AO279" s="3">
        <v>0.59</v>
      </c>
      <c r="AP279" s="3">
        <v>22.3</v>
      </c>
      <c r="AQ279" s="3">
        <v>24.51</v>
      </c>
      <c r="AR279" s="3">
        <v>13.59</v>
      </c>
      <c r="AS279" s="3">
        <v>8.9700000000000006</v>
      </c>
      <c r="AT279" s="3">
        <v>0</v>
      </c>
      <c r="AU279" s="3">
        <v>0</v>
      </c>
      <c r="AV279" s="3">
        <v>0</v>
      </c>
      <c r="AW279" s="3">
        <v>0</v>
      </c>
      <c r="AX279" s="3">
        <v>0</v>
      </c>
      <c r="AY279" s="3">
        <v>0</v>
      </c>
      <c r="AZ279" s="3">
        <v>0</v>
      </c>
      <c r="BA279" s="3">
        <v>0.31</v>
      </c>
      <c r="BB279" s="3">
        <v>0</v>
      </c>
      <c r="BC279" s="3">
        <v>0.2</v>
      </c>
      <c r="BD279" s="3">
        <v>0.01</v>
      </c>
      <c r="BE279" s="3">
        <v>0.03</v>
      </c>
      <c r="BF279" s="3">
        <v>0</v>
      </c>
      <c r="BG279" s="3">
        <v>0</v>
      </c>
      <c r="BH279" s="3">
        <v>0</v>
      </c>
      <c r="BI279" s="3">
        <v>1.1599999999999999</v>
      </c>
      <c r="BJ279" s="3">
        <v>0</v>
      </c>
      <c r="BK279" s="3">
        <v>0</v>
      </c>
      <c r="BL279" s="3">
        <v>2.9</v>
      </c>
      <c r="BM279" s="3">
        <v>0</v>
      </c>
      <c r="BN279" s="3">
        <v>0</v>
      </c>
      <c r="BO279" s="3">
        <v>0</v>
      </c>
      <c r="BP279" s="3">
        <v>0</v>
      </c>
      <c r="BQ279" s="3">
        <v>0</v>
      </c>
      <c r="BR279" s="3">
        <v>69.81</v>
      </c>
      <c r="BT279" s="3">
        <v>1470</v>
      </c>
      <c r="BV279" s="3">
        <v>0</v>
      </c>
      <c r="BW279" s="3">
        <v>0</v>
      </c>
      <c r="BX279" s="3">
        <v>0</v>
      </c>
      <c r="BY279" s="3">
        <v>0</v>
      </c>
      <c r="BZ279" s="3">
        <v>0</v>
      </c>
      <c r="CA279" s="3">
        <v>0</v>
      </c>
      <c r="CB279" s="3">
        <v>0</v>
      </c>
      <c r="CC279" s="3">
        <v>0</v>
      </c>
      <c r="CD279" s="3">
        <v>0</v>
      </c>
      <c r="CE279" s="3">
        <v>1</v>
      </c>
      <c r="CF279" s="3">
        <v>0</v>
      </c>
    </row>
    <row r="280" spans="1:84" s="3" customFormat="1" ht="15" x14ac:dyDescent="0.25">
      <c r="A280" s="4" t="str">
        <f>"19/2"</f>
        <v>19/2</v>
      </c>
      <c r="B280" s="20" t="s">
        <v>166</v>
      </c>
      <c r="C280" s="18" t="str">
        <f>"300"</f>
        <v>300</v>
      </c>
      <c r="D280" s="19">
        <v>6.38</v>
      </c>
      <c r="E280" s="19">
        <v>0</v>
      </c>
      <c r="F280" s="19">
        <v>6</v>
      </c>
      <c r="G280" s="19">
        <v>6.81</v>
      </c>
      <c r="H280" s="19">
        <v>23.77</v>
      </c>
      <c r="I280" s="19">
        <v>184.594956</v>
      </c>
      <c r="J280" s="27">
        <v>0.87</v>
      </c>
      <c r="K280" s="27">
        <v>3.9</v>
      </c>
      <c r="L280" s="27">
        <v>0</v>
      </c>
      <c r="M280" s="27">
        <v>0</v>
      </c>
      <c r="N280" s="27">
        <v>3.69</v>
      </c>
      <c r="O280" s="27">
        <v>20.079999999999998</v>
      </c>
      <c r="P280" s="27">
        <v>4.0599999999999996</v>
      </c>
      <c r="Q280" s="27">
        <v>0</v>
      </c>
      <c r="R280" s="27">
        <v>0</v>
      </c>
      <c r="S280" s="27">
        <v>0.22</v>
      </c>
      <c r="T280" s="27">
        <v>3.26</v>
      </c>
      <c r="U280" s="27">
        <v>595.95000000000005</v>
      </c>
      <c r="V280" s="27">
        <v>604.26</v>
      </c>
      <c r="W280" s="27">
        <v>0.08</v>
      </c>
      <c r="X280" s="27">
        <v>1.34</v>
      </c>
      <c r="Y280" s="27">
        <v>6.78</v>
      </c>
      <c r="Z280" s="33">
        <v>0</v>
      </c>
      <c r="AA280" s="3">
        <v>0</v>
      </c>
      <c r="AB280" s="3">
        <v>0</v>
      </c>
      <c r="AC280" s="3">
        <v>413.9</v>
      </c>
      <c r="AD280" s="3">
        <v>397.54</v>
      </c>
      <c r="AE280" s="3">
        <v>54.6</v>
      </c>
      <c r="AF280" s="3">
        <v>222.33</v>
      </c>
      <c r="AG280" s="3">
        <v>73.91</v>
      </c>
      <c r="AH280" s="3">
        <v>261.23</v>
      </c>
      <c r="AI280" s="3">
        <v>253.14</v>
      </c>
      <c r="AJ280" s="3">
        <v>483.28</v>
      </c>
      <c r="AK280" s="3">
        <v>571.62</v>
      </c>
      <c r="AL280" s="3">
        <v>115.71</v>
      </c>
      <c r="AM280" s="3">
        <v>247.47</v>
      </c>
      <c r="AN280" s="3">
        <v>904.54</v>
      </c>
      <c r="AO280" s="3">
        <v>2.4</v>
      </c>
      <c r="AP280" s="3">
        <v>174.42</v>
      </c>
      <c r="AQ280" s="3">
        <v>212.69</v>
      </c>
      <c r="AR280" s="3">
        <v>179.43</v>
      </c>
      <c r="AS280" s="3">
        <v>67.319999999999993</v>
      </c>
      <c r="AT280" s="3">
        <v>0.01</v>
      </c>
      <c r="AU280" s="3">
        <v>0.01</v>
      </c>
      <c r="AV280" s="3">
        <v>0</v>
      </c>
      <c r="AW280" s="3">
        <v>0.01</v>
      </c>
      <c r="AX280" s="3">
        <v>0.01</v>
      </c>
      <c r="AY280" s="3">
        <v>0.06</v>
      </c>
      <c r="AZ280" s="3">
        <v>0</v>
      </c>
      <c r="BA280" s="3">
        <v>0.49</v>
      </c>
      <c r="BB280" s="3">
        <v>0</v>
      </c>
      <c r="BC280" s="3">
        <v>0.28000000000000003</v>
      </c>
      <c r="BD280" s="3">
        <v>0.02</v>
      </c>
      <c r="BE280" s="3">
        <v>0.04</v>
      </c>
      <c r="BF280" s="3">
        <v>0</v>
      </c>
      <c r="BG280" s="3">
        <v>0.01</v>
      </c>
      <c r="BH280" s="3">
        <v>0.01</v>
      </c>
      <c r="BI280" s="3">
        <v>1.53</v>
      </c>
      <c r="BJ280" s="3">
        <v>0</v>
      </c>
      <c r="BK280" s="3">
        <v>0</v>
      </c>
      <c r="BL280" s="3">
        <v>3.84</v>
      </c>
      <c r="BM280" s="3">
        <v>0.03</v>
      </c>
      <c r="BN280" s="3">
        <v>0.01</v>
      </c>
      <c r="BO280" s="3">
        <v>0</v>
      </c>
      <c r="BP280" s="3">
        <v>0</v>
      </c>
      <c r="BQ280" s="3">
        <v>0</v>
      </c>
      <c r="BR280" s="3">
        <v>280.83999999999997</v>
      </c>
      <c r="BT280" s="3">
        <v>242.32</v>
      </c>
      <c r="BV280" s="3">
        <v>0</v>
      </c>
      <c r="BW280" s="3">
        <v>0</v>
      </c>
      <c r="BX280" s="3">
        <v>0</v>
      </c>
      <c r="BY280" s="3">
        <v>0</v>
      </c>
      <c r="BZ280" s="3">
        <v>0</v>
      </c>
      <c r="CA280" s="3">
        <v>0</v>
      </c>
      <c r="CB280" s="3">
        <v>0</v>
      </c>
      <c r="CC280" s="3">
        <v>0</v>
      </c>
      <c r="CD280" s="3">
        <v>0</v>
      </c>
      <c r="CE280" s="3">
        <v>0</v>
      </c>
      <c r="CF280" s="3">
        <v>1.5</v>
      </c>
    </row>
    <row r="281" spans="1:84" s="3" customFormat="1" ht="15" x14ac:dyDescent="0.25">
      <c r="A281" s="4" t="str">
        <f>"14/8"</f>
        <v>14/8</v>
      </c>
      <c r="B281" s="20" t="s">
        <v>85</v>
      </c>
      <c r="C281" s="18" t="str">
        <f>"100"</f>
        <v>100</v>
      </c>
      <c r="D281" s="19">
        <v>14.22</v>
      </c>
      <c r="E281" s="19">
        <v>13.99</v>
      </c>
      <c r="F281" s="19">
        <v>13.87</v>
      </c>
      <c r="G281" s="19">
        <v>0.14000000000000001</v>
      </c>
      <c r="H281" s="19">
        <v>6.43</v>
      </c>
      <c r="I281" s="19">
        <v>208.21297999999999</v>
      </c>
      <c r="J281" s="27">
        <v>7.71</v>
      </c>
      <c r="K281" s="27">
        <v>0.11</v>
      </c>
      <c r="L281" s="27">
        <v>0</v>
      </c>
      <c r="M281" s="27">
        <v>0</v>
      </c>
      <c r="N281" s="27">
        <v>0.21</v>
      </c>
      <c r="O281" s="27">
        <v>6.22</v>
      </c>
      <c r="P281" s="27">
        <v>0.03</v>
      </c>
      <c r="Q281" s="27">
        <v>0</v>
      </c>
      <c r="R281" s="27">
        <v>0</v>
      </c>
      <c r="S281" s="27">
        <v>0.05</v>
      </c>
      <c r="T281" s="27">
        <v>2.0099999999999998</v>
      </c>
      <c r="U281" s="27">
        <v>493.3</v>
      </c>
      <c r="V281" s="27">
        <v>234.12</v>
      </c>
      <c r="W281" s="27">
        <v>0.1</v>
      </c>
      <c r="X281" s="27">
        <v>3.02</v>
      </c>
      <c r="Y281" s="27">
        <v>0</v>
      </c>
      <c r="Z281" s="33">
        <v>0</v>
      </c>
      <c r="AA281" s="3">
        <v>0</v>
      </c>
      <c r="AB281" s="3">
        <v>0</v>
      </c>
      <c r="AC281" s="3">
        <v>1128.18</v>
      </c>
      <c r="AD281" s="3">
        <v>1149.8499999999999</v>
      </c>
      <c r="AE281" s="3">
        <v>330.76</v>
      </c>
      <c r="AF281" s="3">
        <v>600.83000000000004</v>
      </c>
      <c r="AG281" s="3">
        <v>162.36000000000001</v>
      </c>
      <c r="AH281" s="3">
        <v>621.16999999999996</v>
      </c>
      <c r="AI281" s="3">
        <v>803.82</v>
      </c>
      <c r="AJ281" s="3">
        <v>787.37</v>
      </c>
      <c r="AK281" s="3">
        <v>1293.6600000000001</v>
      </c>
      <c r="AL281" s="3">
        <v>524.24</v>
      </c>
      <c r="AM281" s="3">
        <v>700.73</v>
      </c>
      <c r="AN281" s="3">
        <v>2498.87</v>
      </c>
      <c r="AO281" s="3">
        <v>244.12</v>
      </c>
      <c r="AP281" s="3">
        <v>591.30999999999995</v>
      </c>
      <c r="AQ281" s="3">
        <v>598.66</v>
      </c>
      <c r="AR281" s="3">
        <v>496.51</v>
      </c>
      <c r="AS281" s="3">
        <v>207.35</v>
      </c>
      <c r="AT281" s="3">
        <v>0.13</v>
      </c>
      <c r="AU281" s="3">
        <v>0.06</v>
      </c>
      <c r="AV281" s="3">
        <v>0.03</v>
      </c>
      <c r="AW281" s="3">
        <v>7.0000000000000007E-2</v>
      </c>
      <c r="AX281" s="3">
        <v>0.08</v>
      </c>
      <c r="AY281" s="3">
        <v>0.39</v>
      </c>
      <c r="AZ281" s="3">
        <v>0.03</v>
      </c>
      <c r="BA281" s="3">
        <v>1.04</v>
      </c>
      <c r="BB281" s="3">
        <v>0.01</v>
      </c>
      <c r="BC281" s="3">
        <v>0.33</v>
      </c>
      <c r="BD281" s="3">
        <v>0</v>
      </c>
      <c r="BE281" s="3">
        <v>0</v>
      </c>
      <c r="BF281" s="3">
        <v>0</v>
      </c>
      <c r="BG281" s="3">
        <v>7.0000000000000007E-2</v>
      </c>
      <c r="BH281" s="3">
        <v>0.11</v>
      </c>
      <c r="BI281" s="3">
        <v>0.87</v>
      </c>
      <c r="BJ281" s="3">
        <v>0</v>
      </c>
      <c r="BK281" s="3">
        <v>0</v>
      </c>
      <c r="BL281" s="3">
        <v>0.11</v>
      </c>
      <c r="BM281" s="3">
        <v>0.01</v>
      </c>
      <c r="BN281" s="3">
        <v>0</v>
      </c>
      <c r="BO281" s="3">
        <v>0</v>
      </c>
      <c r="BP281" s="3">
        <v>0</v>
      </c>
      <c r="BQ281" s="3">
        <v>0</v>
      </c>
      <c r="BR281" s="3">
        <v>77.989999999999995</v>
      </c>
      <c r="BT281" s="3">
        <v>14</v>
      </c>
      <c r="BV281" s="3">
        <v>0</v>
      </c>
      <c r="BW281" s="3">
        <v>0</v>
      </c>
      <c r="BX281" s="3">
        <v>0</v>
      </c>
      <c r="BY281" s="3">
        <v>0</v>
      </c>
      <c r="BZ281" s="3">
        <v>0</v>
      </c>
      <c r="CA281" s="3">
        <v>0</v>
      </c>
      <c r="CB281" s="3">
        <v>0</v>
      </c>
      <c r="CC281" s="3">
        <v>0</v>
      </c>
      <c r="CD281" s="3">
        <v>0</v>
      </c>
      <c r="CE281" s="3">
        <v>0</v>
      </c>
      <c r="CF281" s="3">
        <v>1</v>
      </c>
    </row>
    <row r="282" spans="1:84" s="3" customFormat="1" ht="15" x14ac:dyDescent="0.25">
      <c r="A282" s="4" t="str">
        <f>"57/3"</f>
        <v>57/3</v>
      </c>
      <c r="B282" s="20" t="s">
        <v>112</v>
      </c>
      <c r="C282" s="18" t="str">
        <f>"200"</f>
        <v>200</v>
      </c>
      <c r="D282" s="19">
        <v>7.03</v>
      </c>
      <c r="E282" s="19">
        <v>0</v>
      </c>
      <c r="F282" s="19">
        <v>0.78</v>
      </c>
      <c r="G282" s="19">
        <v>0.88</v>
      </c>
      <c r="H282" s="19">
        <v>43.13</v>
      </c>
      <c r="I282" s="19">
        <v>216.168396</v>
      </c>
      <c r="J282" s="27">
        <v>0.14000000000000001</v>
      </c>
      <c r="K282" s="27">
        <v>0</v>
      </c>
      <c r="L282" s="27">
        <v>0</v>
      </c>
      <c r="M282" s="27">
        <v>0</v>
      </c>
      <c r="N282" s="27">
        <v>1.24</v>
      </c>
      <c r="O282" s="27">
        <v>41.89</v>
      </c>
      <c r="P282" s="27">
        <v>2.29</v>
      </c>
      <c r="Q282" s="27">
        <v>0</v>
      </c>
      <c r="R282" s="27">
        <v>0</v>
      </c>
      <c r="S282" s="27">
        <v>0</v>
      </c>
      <c r="T282" s="27">
        <v>1.67</v>
      </c>
      <c r="U282" s="27">
        <v>518.16999999999996</v>
      </c>
      <c r="V282" s="27">
        <v>73.709999999999994</v>
      </c>
      <c r="W282" s="27">
        <v>0.02</v>
      </c>
      <c r="X282" s="27">
        <v>0.65</v>
      </c>
      <c r="Y282" s="27">
        <v>0</v>
      </c>
      <c r="Z282" s="33">
        <v>0</v>
      </c>
      <c r="AA282" s="3">
        <v>0</v>
      </c>
      <c r="AB282" s="3">
        <v>0</v>
      </c>
      <c r="AC282" s="3">
        <v>521.12</v>
      </c>
      <c r="AD282" s="3">
        <v>161.88999999999999</v>
      </c>
      <c r="AE282" s="3">
        <v>99.1</v>
      </c>
      <c r="AF282" s="3">
        <v>200.81</v>
      </c>
      <c r="AG282" s="3">
        <v>64.58</v>
      </c>
      <c r="AH282" s="3">
        <v>323.52</v>
      </c>
      <c r="AI282" s="3">
        <v>213.66</v>
      </c>
      <c r="AJ282" s="3">
        <v>258.33999999999997</v>
      </c>
      <c r="AK282" s="3">
        <v>220.61</v>
      </c>
      <c r="AL282" s="3">
        <v>129.18</v>
      </c>
      <c r="AM282" s="3">
        <v>226.41</v>
      </c>
      <c r="AN282" s="3">
        <v>1990.87</v>
      </c>
      <c r="AO282" s="3">
        <v>2.13</v>
      </c>
      <c r="AP282" s="3">
        <v>627.17999999999995</v>
      </c>
      <c r="AQ282" s="3">
        <v>323.58999999999997</v>
      </c>
      <c r="AR282" s="3">
        <v>161.78</v>
      </c>
      <c r="AS282" s="3">
        <v>129.16999999999999</v>
      </c>
      <c r="AT282" s="3">
        <v>0.01</v>
      </c>
      <c r="AU282" s="3">
        <v>0.01</v>
      </c>
      <c r="AV282" s="3">
        <v>0</v>
      </c>
      <c r="AW282" s="3">
        <v>0.01</v>
      </c>
      <c r="AX282" s="3">
        <v>0.01</v>
      </c>
      <c r="AY282" s="3">
        <v>0.05</v>
      </c>
      <c r="AZ282" s="3">
        <v>0</v>
      </c>
      <c r="BA282" s="3">
        <v>0.17</v>
      </c>
      <c r="BB282" s="3">
        <v>0</v>
      </c>
      <c r="BC282" s="3">
        <v>0.04</v>
      </c>
      <c r="BD282" s="3">
        <v>0</v>
      </c>
      <c r="BE282" s="3">
        <v>0</v>
      </c>
      <c r="BF282" s="3">
        <v>0</v>
      </c>
      <c r="BG282" s="3">
        <v>0</v>
      </c>
      <c r="BH282" s="3">
        <v>0.02</v>
      </c>
      <c r="BI282" s="3">
        <v>0.09</v>
      </c>
      <c r="BJ282" s="3">
        <v>0</v>
      </c>
      <c r="BK282" s="3">
        <v>0</v>
      </c>
      <c r="BL282" s="3">
        <v>0.28999999999999998</v>
      </c>
      <c r="BM282" s="3">
        <v>0.01</v>
      </c>
      <c r="BN282" s="3">
        <v>0.01</v>
      </c>
      <c r="BO282" s="3">
        <v>0</v>
      </c>
      <c r="BP282" s="3">
        <v>0</v>
      </c>
      <c r="BQ282" s="3">
        <v>0</v>
      </c>
      <c r="BR282" s="3">
        <v>8.84</v>
      </c>
      <c r="BT282" s="3">
        <v>0</v>
      </c>
      <c r="BV282" s="3">
        <v>0</v>
      </c>
      <c r="BW282" s="3">
        <v>0</v>
      </c>
      <c r="BX282" s="3">
        <v>0</v>
      </c>
      <c r="BY282" s="3">
        <v>0</v>
      </c>
      <c r="BZ282" s="3">
        <v>0</v>
      </c>
      <c r="CA282" s="3">
        <v>0</v>
      </c>
      <c r="CB282" s="3">
        <v>0</v>
      </c>
      <c r="CC282" s="3">
        <v>0</v>
      </c>
      <c r="CD282" s="3">
        <v>0</v>
      </c>
      <c r="CE282" s="3">
        <v>0</v>
      </c>
      <c r="CF282" s="3">
        <v>1.33</v>
      </c>
    </row>
    <row r="283" spans="1:84" s="3" customFormat="1" ht="15" x14ac:dyDescent="0.25">
      <c r="A283" s="4" t="str">
        <f>"-"</f>
        <v>-</v>
      </c>
      <c r="B283" s="20" t="s">
        <v>87</v>
      </c>
      <c r="C283" s="18" t="str">
        <f>"120"</f>
        <v>120</v>
      </c>
      <c r="D283" s="19">
        <v>7.92</v>
      </c>
      <c r="E283" s="19">
        <v>0</v>
      </c>
      <c r="F283" s="19">
        <v>1.44</v>
      </c>
      <c r="G283" s="19">
        <v>1.44</v>
      </c>
      <c r="H283" s="19">
        <v>40.08</v>
      </c>
      <c r="I283" s="19">
        <v>232.05600000000001</v>
      </c>
      <c r="J283" s="27">
        <v>0.24</v>
      </c>
      <c r="K283" s="27">
        <v>0</v>
      </c>
      <c r="L283" s="27">
        <v>0</v>
      </c>
      <c r="M283" s="27">
        <v>0</v>
      </c>
      <c r="N283" s="27">
        <v>1.44</v>
      </c>
      <c r="O283" s="27">
        <v>38.64</v>
      </c>
      <c r="P283" s="27">
        <v>9.9600000000000009</v>
      </c>
      <c r="Q283" s="27">
        <v>0</v>
      </c>
      <c r="R283" s="27">
        <v>0</v>
      </c>
      <c r="S283" s="27">
        <v>1.2</v>
      </c>
      <c r="T283" s="27">
        <v>3</v>
      </c>
      <c r="U283" s="27">
        <v>732</v>
      </c>
      <c r="V283" s="27">
        <v>294</v>
      </c>
      <c r="W283" s="27">
        <v>0.1</v>
      </c>
      <c r="X283" s="27">
        <v>0.84</v>
      </c>
      <c r="Y283" s="27">
        <v>0</v>
      </c>
      <c r="Z283" s="33">
        <v>0</v>
      </c>
      <c r="AA283" s="3">
        <v>0</v>
      </c>
      <c r="AB283" s="3">
        <v>0</v>
      </c>
      <c r="AC283" s="3">
        <v>512.4</v>
      </c>
      <c r="AD283" s="3">
        <v>267.60000000000002</v>
      </c>
      <c r="AE283" s="3">
        <v>111.6</v>
      </c>
      <c r="AF283" s="3">
        <v>237.6</v>
      </c>
      <c r="AG283" s="3">
        <v>96</v>
      </c>
      <c r="AH283" s="3">
        <v>445.2</v>
      </c>
      <c r="AI283" s="3">
        <v>356.4</v>
      </c>
      <c r="AJ283" s="3">
        <v>349.2</v>
      </c>
      <c r="AK283" s="3">
        <v>556.79999999999995</v>
      </c>
      <c r="AL283" s="3">
        <v>148.80000000000001</v>
      </c>
      <c r="AM283" s="3">
        <v>372</v>
      </c>
      <c r="AN283" s="3">
        <v>1834.8</v>
      </c>
      <c r="AO283" s="3">
        <v>0</v>
      </c>
      <c r="AP283" s="3">
        <v>631.20000000000005</v>
      </c>
      <c r="AQ283" s="3">
        <v>349.2</v>
      </c>
      <c r="AR283" s="3">
        <v>216</v>
      </c>
      <c r="AS283" s="3">
        <v>156</v>
      </c>
      <c r="AT283" s="3">
        <v>0</v>
      </c>
      <c r="AU283" s="3">
        <v>0</v>
      </c>
      <c r="AV283" s="3">
        <v>0</v>
      </c>
      <c r="AW283" s="3">
        <v>0</v>
      </c>
      <c r="AX283" s="3">
        <v>0</v>
      </c>
      <c r="AY283" s="3">
        <v>0</v>
      </c>
      <c r="AZ283" s="3">
        <v>0</v>
      </c>
      <c r="BA283" s="3">
        <v>0.17</v>
      </c>
      <c r="BB283" s="3">
        <v>0</v>
      </c>
      <c r="BC283" s="3">
        <v>0.01</v>
      </c>
      <c r="BD283" s="3">
        <v>0.02</v>
      </c>
      <c r="BE283" s="3">
        <v>0</v>
      </c>
      <c r="BF283" s="3">
        <v>0</v>
      </c>
      <c r="BG283" s="3">
        <v>0</v>
      </c>
      <c r="BH283" s="3">
        <v>0.01</v>
      </c>
      <c r="BI283" s="3">
        <v>0.13</v>
      </c>
      <c r="BJ283" s="3">
        <v>0</v>
      </c>
      <c r="BK283" s="3">
        <v>0</v>
      </c>
      <c r="BL283" s="3">
        <v>0.57999999999999996</v>
      </c>
      <c r="BM283" s="3">
        <v>0.1</v>
      </c>
      <c r="BN283" s="3">
        <v>0</v>
      </c>
      <c r="BO283" s="3">
        <v>0</v>
      </c>
      <c r="BP283" s="3">
        <v>0</v>
      </c>
      <c r="BQ283" s="3">
        <v>0</v>
      </c>
      <c r="BR283" s="3">
        <v>56.4</v>
      </c>
      <c r="BT283" s="3">
        <v>1</v>
      </c>
      <c r="BV283" s="3">
        <v>0</v>
      </c>
      <c r="BW283" s="3">
        <v>0</v>
      </c>
      <c r="BX283" s="3">
        <v>0</v>
      </c>
      <c r="BY283" s="3">
        <v>0</v>
      </c>
      <c r="BZ283" s="3">
        <v>0</v>
      </c>
      <c r="CA283" s="3">
        <v>0</v>
      </c>
      <c r="CB283" s="3">
        <v>0</v>
      </c>
      <c r="CC283" s="3">
        <v>0</v>
      </c>
      <c r="CD283" s="3">
        <v>0</v>
      </c>
      <c r="CE283" s="3">
        <v>0</v>
      </c>
      <c r="CF283" s="3">
        <v>0</v>
      </c>
    </row>
    <row r="284" spans="1:84" s="4" customFormat="1" ht="15" x14ac:dyDescent="0.25">
      <c r="A284" s="4" t="str">
        <f>"4/10"</f>
        <v>4/10</v>
      </c>
      <c r="B284" s="20" t="s">
        <v>113</v>
      </c>
      <c r="C284" s="18" t="str">
        <f>"200"</f>
        <v>200</v>
      </c>
      <c r="D284" s="19">
        <v>0.33</v>
      </c>
      <c r="E284" s="19">
        <v>0</v>
      </c>
      <c r="F284" s="19">
        <v>0.02</v>
      </c>
      <c r="G284" s="19">
        <v>0.02</v>
      </c>
      <c r="H284" s="19">
        <v>20.16</v>
      </c>
      <c r="I284" s="19">
        <v>80.164000000000001</v>
      </c>
      <c r="J284" s="27">
        <v>0</v>
      </c>
      <c r="K284" s="27">
        <v>0</v>
      </c>
      <c r="L284" s="27">
        <v>0</v>
      </c>
      <c r="M284" s="27">
        <v>0</v>
      </c>
      <c r="N284" s="27">
        <v>20.010000000000002</v>
      </c>
      <c r="O284" s="27">
        <v>0.15</v>
      </c>
      <c r="P284" s="27">
        <v>1.02</v>
      </c>
      <c r="Q284" s="27">
        <v>0</v>
      </c>
      <c r="R284" s="27">
        <v>0</v>
      </c>
      <c r="S284" s="27">
        <v>0</v>
      </c>
      <c r="T284" s="27">
        <v>0.34</v>
      </c>
      <c r="U284" s="27">
        <v>1</v>
      </c>
      <c r="V284" s="27">
        <v>86.3</v>
      </c>
      <c r="W284" s="27">
        <v>0.01</v>
      </c>
      <c r="X284" s="27">
        <v>0.15</v>
      </c>
      <c r="Y284" s="27">
        <v>20.2</v>
      </c>
      <c r="Z284" s="34">
        <v>0</v>
      </c>
      <c r="AA284" s="4">
        <v>0</v>
      </c>
      <c r="AB284" s="4">
        <v>0</v>
      </c>
      <c r="AC284" s="4">
        <v>0</v>
      </c>
      <c r="AD284" s="4">
        <v>0</v>
      </c>
      <c r="AE284" s="4">
        <v>0</v>
      </c>
      <c r="AF284" s="4">
        <v>0</v>
      </c>
      <c r="AG284" s="4">
        <v>0</v>
      </c>
      <c r="AH284" s="4">
        <v>0</v>
      </c>
      <c r="AI284" s="4">
        <v>0</v>
      </c>
      <c r="AJ284" s="4">
        <v>0</v>
      </c>
      <c r="AK284" s="4">
        <v>0</v>
      </c>
      <c r="AL284" s="4">
        <v>0</v>
      </c>
      <c r="AM284" s="4">
        <v>0</v>
      </c>
      <c r="AN284" s="4">
        <v>0</v>
      </c>
      <c r="AO284" s="4">
        <v>0</v>
      </c>
      <c r="AP284" s="4">
        <v>0</v>
      </c>
      <c r="AQ284" s="4">
        <v>0</v>
      </c>
      <c r="AR284" s="4">
        <v>0</v>
      </c>
      <c r="AS284" s="4">
        <v>0</v>
      </c>
      <c r="AT284" s="4">
        <v>0</v>
      </c>
      <c r="AU284" s="4">
        <v>0</v>
      </c>
      <c r="AV284" s="4">
        <v>0</v>
      </c>
      <c r="AW284" s="4">
        <v>0</v>
      </c>
      <c r="AX284" s="4">
        <v>0</v>
      </c>
      <c r="AY284" s="4">
        <v>0</v>
      </c>
      <c r="AZ284" s="4">
        <v>0</v>
      </c>
      <c r="BA284" s="4">
        <v>0</v>
      </c>
      <c r="BB284" s="4">
        <v>0</v>
      </c>
      <c r="BC284" s="4">
        <v>0</v>
      </c>
      <c r="BD284" s="4">
        <v>0</v>
      </c>
      <c r="BE284" s="4">
        <v>0</v>
      </c>
      <c r="BF284" s="4">
        <v>0</v>
      </c>
      <c r="BG284" s="4">
        <v>0</v>
      </c>
      <c r="BH284" s="4">
        <v>0</v>
      </c>
      <c r="BI284" s="4">
        <v>0</v>
      </c>
      <c r="BJ284" s="4">
        <v>0</v>
      </c>
      <c r="BK284" s="4">
        <v>0</v>
      </c>
      <c r="BL284" s="4">
        <v>0</v>
      </c>
      <c r="BM284" s="4">
        <v>0</v>
      </c>
      <c r="BN284" s="4">
        <v>0</v>
      </c>
      <c r="BO284" s="4">
        <v>0</v>
      </c>
      <c r="BP284" s="4">
        <v>0</v>
      </c>
      <c r="BQ284" s="4">
        <v>0</v>
      </c>
      <c r="BR284" s="4">
        <v>0</v>
      </c>
      <c r="BT284" s="4">
        <v>29.17</v>
      </c>
      <c r="BV284" s="4">
        <v>0</v>
      </c>
      <c r="BW284" s="4">
        <v>0</v>
      </c>
      <c r="BX284" s="4">
        <v>0</v>
      </c>
      <c r="BY284" s="4">
        <v>0</v>
      </c>
      <c r="BZ284" s="4">
        <v>0</v>
      </c>
      <c r="CA284" s="4">
        <v>0</v>
      </c>
      <c r="CB284" s="4">
        <v>0</v>
      </c>
      <c r="CC284" s="4">
        <v>0</v>
      </c>
      <c r="CD284" s="4">
        <v>0</v>
      </c>
      <c r="CE284" s="4">
        <v>15</v>
      </c>
      <c r="CF284" s="4">
        <v>0</v>
      </c>
    </row>
    <row r="285" spans="1:84" s="5" customFormat="1" ht="14.25" x14ac:dyDescent="0.2">
      <c r="A285" s="6"/>
      <c r="B285" s="21" t="s">
        <v>89</v>
      </c>
      <c r="C285" s="22">
        <f>C284+C283+C282+C281+C280+C279</f>
        <v>1020</v>
      </c>
      <c r="D285" s="23">
        <v>37.19</v>
      </c>
      <c r="E285" s="23">
        <v>13.99</v>
      </c>
      <c r="F285" s="23">
        <v>27.07</v>
      </c>
      <c r="G285" s="23">
        <v>14.26</v>
      </c>
      <c r="H285" s="23">
        <v>152.56</v>
      </c>
      <c r="I285" s="23">
        <v>1048.74</v>
      </c>
      <c r="J285" s="28">
        <v>9.58</v>
      </c>
      <c r="K285" s="28">
        <v>7.26</v>
      </c>
      <c r="L285" s="28">
        <v>0</v>
      </c>
      <c r="M285" s="28">
        <v>0</v>
      </c>
      <c r="N285" s="28">
        <v>45.43</v>
      </c>
      <c r="O285" s="28">
        <v>107.14</v>
      </c>
      <c r="P285" s="28">
        <v>19.73</v>
      </c>
      <c r="Q285" s="28">
        <v>0</v>
      </c>
      <c r="R285" s="28">
        <v>0</v>
      </c>
      <c r="S285" s="28">
        <v>1.68</v>
      </c>
      <c r="T285" s="28">
        <v>11.61</v>
      </c>
      <c r="U285" s="28">
        <v>2355.87</v>
      </c>
      <c r="V285" s="28">
        <v>1439.41</v>
      </c>
      <c r="W285" s="28">
        <v>0.36</v>
      </c>
      <c r="X285" s="28">
        <v>6.74</v>
      </c>
      <c r="Y285" s="28">
        <v>30.66</v>
      </c>
      <c r="Z285" s="5">
        <v>0</v>
      </c>
      <c r="AA285" s="5">
        <v>0</v>
      </c>
      <c r="AB285" s="5">
        <v>0</v>
      </c>
      <c r="AC285" s="5">
        <v>2608.63</v>
      </c>
      <c r="AD285" s="5">
        <v>2005.79</v>
      </c>
      <c r="AE285" s="5">
        <v>603.03</v>
      </c>
      <c r="AF285" s="5">
        <v>1285.78</v>
      </c>
      <c r="AG285" s="5">
        <v>402.87</v>
      </c>
      <c r="AH285" s="5">
        <v>1674.55</v>
      </c>
      <c r="AI285" s="5">
        <v>1662.63</v>
      </c>
      <c r="AJ285" s="5">
        <v>1909.07</v>
      </c>
      <c r="AK285" s="5">
        <v>2742.62</v>
      </c>
      <c r="AL285" s="5">
        <v>928.43</v>
      </c>
      <c r="AM285" s="5">
        <v>1568.2</v>
      </c>
      <c r="AN285" s="5">
        <v>7404.15</v>
      </c>
      <c r="AO285" s="5">
        <v>249.23</v>
      </c>
      <c r="AP285" s="5">
        <v>2046.41</v>
      </c>
      <c r="AQ285" s="5">
        <v>1508.64</v>
      </c>
      <c r="AR285" s="5">
        <v>1067.31</v>
      </c>
      <c r="AS285" s="5">
        <v>568.80999999999995</v>
      </c>
      <c r="AT285" s="5">
        <v>0.15</v>
      </c>
      <c r="AU285" s="5">
        <v>7.0000000000000007E-2</v>
      </c>
      <c r="AV285" s="5">
        <v>0.04</v>
      </c>
      <c r="AW285" s="5">
        <v>0.09</v>
      </c>
      <c r="AX285" s="5">
        <v>0.1</v>
      </c>
      <c r="AY285" s="5">
        <v>0.51</v>
      </c>
      <c r="AZ285" s="5">
        <v>0.04</v>
      </c>
      <c r="BA285" s="5">
        <v>2.1800000000000002</v>
      </c>
      <c r="BB285" s="5">
        <v>0.02</v>
      </c>
      <c r="BC285" s="5">
        <v>0.86</v>
      </c>
      <c r="BD285" s="5">
        <v>7.0000000000000007E-2</v>
      </c>
      <c r="BE285" s="5">
        <v>7.0000000000000007E-2</v>
      </c>
      <c r="BF285" s="5">
        <v>0</v>
      </c>
      <c r="BG285" s="5">
        <v>0.08</v>
      </c>
      <c r="BH285" s="5">
        <v>0.15</v>
      </c>
      <c r="BI285" s="5">
        <v>3.78</v>
      </c>
      <c r="BJ285" s="5">
        <v>0</v>
      </c>
      <c r="BK285" s="5">
        <v>0</v>
      </c>
      <c r="BL285" s="5">
        <v>7.71</v>
      </c>
      <c r="BM285" s="5">
        <v>0.14000000000000001</v>
      </c>
      <c r="BN285" s="5">
        <v>0.02</v>
      </c>
      <c r="BO285" s="5">
        <v>0</v>
      </c>
      <c r="BP285" s="5">
        <v>0</v>
      </c>
      <c r="BQ285" s="5">
        <v>0</v>
      </c>
      <c r="BR285" s="5">
        <v>493.88</v>
      </c>
      <c r="BS285" s="5" t="e">
        <f>$I$285/#REF!*100</f>
        <v>#REF!</v>
      </c>
      <c r="BT285" s="5">
        <v>1756.49</v>
      </c>
      <c r="BV285" s="5">
        <v>0</v>
      </c>
      <c r="BW285" s="5">
        <v>0</v>
      </c>
      <c r="BX285" s="5">
        <v>0</v>
      </c>
      <c r="BY285" s="5">
        <v>0</v>
      </c>
      <c r="BZ285" s="5">
        <v>0</v>
      </c>
      <c r="CA285" s="5">
        <v>0</v>
      </c>
      <c r="CB285" s="5">
        <v>0</v>
      </c>
      <c r="CC285" s="5">
        <v>0</v>
      </c>
      <c r="CD285" s="5">
        <v>0</v>
      </c>
      <c r="CE285" s="5">
        <v>16</v>
      </c>
      <c r="CF285" s="5">
        <v>3.83</v>
      </c>
    </row>
    <row r="286" spans="1:84" s="2" customFormat="1" x14ac:dyDescent="0.25">
      <c r="A286" s="4"/>
      <c r="B286" s="57" t="s">
        <v>90</v>
      </c>
      <c r="C286" s="18"/>
      <c r="D286" s="19"/>
      <c r="E286" s="19"/>
      <c r="F286" s="19"/>
      <c r="G286" s="19"/>
      <c r="H286" s="19"/>
      <c r="I286" s="19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</row>
    <row r="287" spans="1:84" s="3" customFormat="1" ht="15" x14ac:dyDescent="0.25">
      <c r="A287" s="4" t="str">
        <f>"8/10"</f>
        <v>8/10</v>
      </c>
      <c r="B287" s="20" t="s">
        <v>91</v>
      </c>
      <c r="C287" s="18" t="str">
        <f>"200"</f>
        <v>200</v>
      </c>
      <c r="D287" s="19">
        <v>0.11</v>
      </c>
      <c r="E287" s="19">
        <v>0</v>
      </c>
      <c r="F287" s="19">
        <v>0.04</v>
      </c>
      <c r="G287" s="19">
        <v>0.04</v>
      </c>
      <c r="H287" s="19">
        <v>26.96</v>
      </c>
      <c r="I287" s="19">
        <v>108.48399999999999</v>
      </c>
      <c r="J287" s="27">
        <v>0</v>
      </c>
      <c r="K287" s="27">
        <v>0</v>
      </c>
      <c r="L287" s="27">
        <v>0</v>
      </c>
      <c r="M287" s="27">
        <v>0</v>
      </c>
      <c r="N287" s="27">
        <v>20.77</v>
      </c>
      <c r="O287" s="27">
        <v>6.18</v>
      </c>
      <c r="P287" s="27">
        <v>0.77</v>
      </c>
      <c r="Q287" s="27">
        <v>0</v>
      </c>
      <c r="R287" s="27">
        <v>0</v>
      </c>
      <c r="S287" s="27">
        <v>0.62</v>
      </c>
      <c r="T287" s="27">
        <v>0.1</v>
      </c>
      <c r="U287" s="27">
        <v>0.88</v>
      </c>
      <c r="V287" s="27">
        <v>25.6</v>
      </c>
      <c r="W287" s="27">
        <v>0</v>
      </c>
      <c r="X287" s="27">
        <v>0.04</v>
      </c>
      <c r="Y287" s="27">
        <v>3</v>
      </c>
      <c r="Z287" s="33">
        <v>0</v>
      </c>
      <c r="AA287" s="3">
        <v>0</v>
      </c>
      <c r="AB287" s="3">
        <v>0</v>
      </c>
      <c r="AC287" s="3">
        <v>55.4</v>
      </c>
      <c r="AD287" s="3">
        <v>48</v>
      </c>
      <c r="AE287" s="3">
        <v>14.2</v>
      </c>
      <c r="AF287" s="3">
        <v>22</v>
      </c>
      <c r="AG287" s="3">
        <v>8.6</v>
      </c>
      <c r="AH287" s="3">
        <v>28.2</v>
      </c>
      <c r="AI287" s="3">
        <v>21.2</v>
      </c>
      <c r="AJ287" s="3">
        <v>21</v>
      </c>
      <c r="AK287" s="3">
        <v>43.2</v>
      </c>
      <c r="AL287" s="3">
        <v>15.6</v>
      </c>
      <c r="AM287" s="3">
        <v>9.1999999999999993</v>
      </c>
      <c r="AN287" s="3">
        <v>101.2</v>
      </c>
      <c r="AO287" s="3">
        <v>0</v>
      </c>
      <c r="AP287" s="3">
        <v>54.4</v>
      </c>
      <c r="AQ287" s="3">
        <v>37</v>
      </c>
      <c r="AR287" s="3">
        <v>31</v>
      </c>
      <c r="AS287" s="3">
        <v>4</v>
      </c>
      <c r="AT287" s="3">
        <v>0.02</v>
      </c>
      <c r="AU287" s="3">
        <v>0.01</v>
      </c>
      <c r="AV287" s="3">
        <v>0.01</v>
      </c>
      <c r="AW287" s="3">
        <v>0.02</v>
      </c>
      <c r="AX287" s="3">
        <v>0.02</v>
      </c>
      <c r="AY287" s="3">
        <v>0.09</v>
      </c>
      <c r="AZ287" s="3">
        <v>0.01</v>
      </c>
      <c r="BA287" s="3">
        <v>0</v>
      </c>
      <c r="BB287" s="3">
        <v>0</v>
      </c>
      <c r="BC287" s="3">
        <v>0</v>
      </c>
      <c r="BD287" s="3">
        <v>0.01</v>
      </c>
      <c r="BE287" s="3">
        <v>0</v>
      </c>
      <c r="BF287" s="3">
        <v>0</v>
      </c>
      <c r="BG287" s="3">
        <v>0</v>
      </c>
      <c r="BH287" s="3">
        <v>0.02</v>
      </c>
      <c r="BI287" s="3">
        <v>0.01</v>
      </c>
      <c r="BJ287" s="3">
        <v>0</v>
      </c>
      <c r="BK287" s="3">
        <v>0</v>
      </c>
      <c r="BL287" s="3">
        <v>0.04</v>
      </c>
      <c r="BM287" s="3">
        <v>0.01</v>
      </c>
      <c r="BN287" s="3">
        <v>0.02</v>
      </c>
      <c r="BO287" s="3">
        <v>0</v>
      </c>
      <c r="BP287" s="3">
        <v>0</v>
      </c>
      <c r="BQ287" s="3">
        <v>0</v>
      </c>
      <c r="BR287" s="3">
        <v>17.78</v>
      </c>
      <c r="BT287" s="3">
        <v>0</v>
      </c>
      <c r="BV287" s="3">
        <v>0</v>
      </c>
      <c r="BW287" s="3">
        <v>0</v>
      </c>
      <c r="BX287" s="3">
        <v>0</v>
      </c>
      <c r="BY287" s="3">
        <v>0</v>
      </c>
      <c r="BZ287" s="3">
        <v>0</v>
      </c>
      <c r="CA287" s="3">
        <v>0</v>
      </c>
      <c r="CB287" s="3">
        <v>0</v>
      </c>
      <c r="CC287" s="3">
        <v>0</v>
      </c>
      <c r="CD287" s="3">
        <v>0</v>
      </c>
      <c r="CE287" s="3">
        <v>20</v>
      </c>
      <c r="CF287" s="3">
        <v>0</v>
      </c>
    </row>
    <row r="288" spans="1:84" s="3" customFormat="1" ht="15" x14ac:dyDescent="0.25">
      <c r="A288" s="4" t="str">
        <f>"11/12"</f>
        <v>11/12</v>
      </c>
      <c r="B288" s="20" t="s">
        <v>167</v>
      </c>
      <c r="C288" s="18" t="str">
        <f>"60"</f>
        <v>60</v>
      </c>
      <c r="D288" s="19">
        <v>5.12</v>
      </c>
      <c r="E288" s="19">
        <v>0.48</v>
      </c>
      <c r="F288" s="19">
        <v>5.84</v>
      </c>
      <c r="G288" s="19">
        <v>1.1399999999999999</v>
      </c>
      <c r="H288" s="19">
        <v>35.14</v>
      </c>
      <c r="I288" s="19">
        <v>217.78220795999999</v>
      </c>
      <c r="J288" s="27">
        <v>3.6</v>
      </c>
      <c r="K288" s="27">
        <v>0.16</v>
      </c>
      <c r="L288" s="27">
        <v>3.6</v>
      </c>
      <c r="M288" s="27">
        <v>0</v>
      </c>
      <c r="N288" s="27">
        <v>7.93</v>
      </c>
      <c r="O288" s="27">
        <v>27.21</v>
      </c>
      <c r="P288" s="27">
        <v>1.5</v>
      </c>
      <c r="Q288" s="27">
        <v>0</v>
      </c>
      <c r="R288" s="27">
        <v>0</v>
      </c>
      <c r="S288" s="27">
        <v>0</v>
      </c>
      <c r="T288" s="27">
        <v>0.85</v>
      </c>
      <c r="U288" s="27">
        <v>139.36000000000001</v>
      </c>
      <c r="V288" s="27">
        <v>64.23</v>
      </c>
      <c r="W288" s="27">
        <v>0.04</v>
      </c>
      <c r="X288" s="27">
        <v>0.54</v>
      </c>
      <c r="Y288" s="27">
        <v>0</v>
      </c>
      <c r="Z288" s="33">
        <v>0</v>
      </c>
      <c r="AA288" s="3">
        <v>0</v>
      </c>
      <c r="AB288" s="3">
        <v>0</v>
      </c>
      <c r="AC288" s="3">
        <v>369.17</v>
      </c>
      <c r="AD288" s="3">
        <v>134.66</v>
      </c>
      <c r="AE288" s="3">
        <v>75.39</v>
      </c>
      <c r="AF288" s="3">
        <v>150.9</v>
      </c>
      <c r="AG288" s="3">
        <v>50.19</v>
      </c>
      <c r="AH288" s="3">
        <v>227.56</v>
      </c>
      <c r="AI288" s="3">
        <v>156.88999999999999</v>
      </c>
      <c r="AJ288" s="3">
        <v>188.41</v>
      </c>
      <c r="AK288" s="3">
        <v>176.71</v>
      </c>
      <c r="AL288" s="3">
        <v>95.04</v>
      </c>
      <c r="AM288" s="3">
        <v>159.46</v>
      </c>
      <c r="AN288" s="3">
        <v>1331.53</v>
      </c>
      <c r="AO288" s="3">
        <v>0.86</v>
      </c>
      <c r="AP288" s="3">
        <v>416.22</v>
      </c>
      <c r="AQ288" s="3">
        <v>234.97</v>
      </c>
      <c r="AR288" s="3">
        <v>123.08</v>
      </c>
      <c r="AS288" s="3">
        <v>90.35</v>
      </c>
      <c r="AT288" s="3">
        <v>0.17</v>
      </c>
      <c r="AU288" s="3">
        <v>0.08</v>
      </c>
      <c r="AV288" s="3">
        <v>0.04</v>
      </c>
      <c r="AW288" s="3">
        <v>0.1</v>
      </c>
      <c r="AX288" s="3">
        <v>0.11</v>
      </c>
      <c r="AY288" s="3">
        <v>0.52</v>
      </c>
      <c r="AZ288" s="3">
        <v>0</v>
      </c>
      <c r="BA288" s="3">
        <v>1.5</v>
      </c>
      <c r="BB288" s="3">
        <v>0</v>
      </c>
      <c r="BC288" s="3">
        <v>0.46</v>
      </c>
      <c r="BD288" s="3">
        <v>0</v>
      </c>
      <c r="BE288" s="3">
        <v>0</v>
      </c>
      <c r="BF288" s="3">
        <v>0</v>
      </c>
      <c r="BG288" s="3">
        <v>0</v>
      </c>
      <c r="BH288" s="3">
        <v>0.16</v>
      </c>
      <c r="BI288" s="3">
        <v>1.31</v>
      </c>
      <c r="BJ288" s="3">
        <v>0</v>
      </c>
      <c r="BK288" s="3">
        <v>0</v>
      </c>
      <c r="BL288" s="3">
        <v>0.61</v>
      </c>
      <c r="BM288" s="3">
        <v>0.02</v>
      </c>
      <c r="BN288" s="3">
        <v>0</v>
      </c>
      <c r="BO288" s="3">
        <v>0</v>
      </c>
      <c r="BP288" s="3">
        <v>0</v>
      </c>
      <c r="BQ288" s="3">
        <v>0</v>
      </c>
      <c r="BR288" s="3">
        <v>24.57</v>
      </c>
      <c r="BT288" s="3">
        <v>23.57</v>
      </c>
      <c r="BV288" s="3">
        <v>0</v>
      </c>
      <c r="BW288" s="3">
        <v>0</v>
      </c>
      <c r="BX288" s="3">
        <v>0</v>
      </c>
      <c r="BY288" s="3">
        <v>0</v>
      </c>
      <c r="BZ288" s="3">
        <v>0</v>
      </c>
      <c r="CA288" s="3">
        <v>0</v>
      </c>
      <c r="CB288" s="3">
        <v>0</v>
      </c>
      <c r="CC288" s="3">
        <v>0</v>
      </c>
      <c r="CD288" s="3">
        <v>0</v>
      </c>
      <c r="CE288" s="3">
        <v>7.2</v>
      </c>
      <c r="CF288" s="3">
        <v>0.36</v>
      </c>
    </row>
    <row r="289" spans="1:84" s="4" customFormat="1" ht="15" x14ac:dyDescent="0.25">
      <c r="A289" s="4" t="str">
        <f>"-"</f>
        <v>-</v>
      </c>
      <c r="B289" s="20" t="s">
        <v>168</v>
      </c>
      <c r="C289" s="18" t="str">
        <f>"180"</f>
        <v>180</v>
      </c>
      <c r="D289" s="19">
        <v>2.7</v>
      </c>
      <c r="E289" s="19">
        <v>0</v>
      </c>
      <c r="F289" s="19">
        <v>0.9</v>
      </c>
      <c r="G289" s="19">
        <v>0.9</v>
      </c>
      <c r="H289" s="19">
        <v>37.799999999999997</v>
      </c>
      <c r="I289" s="19">
        <v>171.9</v>
      </c>
      <c r="J289" s="27">
        <v>0.36</v>
      </c>
      <c r="K289" s="27">
        <v>0</v>
      </c>
      <c r="L289" s="27">
        <v>0</v>
      </c>
      <c r="M289" s="27">
        <v>0</v>
      </c>
      <c r="N289" s="27">
        <v>34.200000000000003</v>
      </c>
      <c r="O289" s="27">
        <v>3.6</v>
      </c>
      <c r="P289" s="27">
        <v>3.06</v>
      </c>
      <c r="Q289" s="27">
        <v>0</v>
      </c>
      <c r="R289" s="27">
        <v>0</v>
      </c>
      <c r="S289" s="27">
        <v>0.72</v>
      </c>
      <c r="T289" s="27">
        <v>1.62</v>
      </c>
      <c r="U289" s="27">
        <v>55.8</v>
      </c>
      <c r="V289" s="27">
        <v>626.4</v>
      </c>
      <c r="W289" s="27">
        <v>0.09</v>
      </c>
      <c r="X289" s="27">
        <v>1.08</v>
      </c>
      <c r="Y289" s="27">
        <v>18</v>
      </c>
      <c r="Z289" s="34">
        <v>0</v>
      </c>
      <c r="AA289" s="4">
        <v>0</v>
      </c>
      <c r="AB289" s="4">
        <v>0</v>
      </c>
      <c r="AC289" s="4">
        <v>0</v>
      </c>
      <c r="AD289" s="4">
        <v>0</v>
      </c>
      <c r="AE289" s="4">
        <v>0</v>
      </c>
      <c r="AF289" s="4">
        <v>0</v>
      </c>
      <c r="AG289" s="4">
        <v>0</v>
      </c>
      <c r="AH289" s="4">
        <v>0</v>
      </c>
      <c r="AI289" s="4">
        <v>0</v>
      </c>
      <c r="AJ289" s="4">
        <v>0</v>
      </c>
      <c r="AK289" s="4">
        <v>0</v>
      </c>
      <c r="AL289" s="4">
        <v>0</v>
      </c>
      <c r="AM289" s="4">
        <v>0</v>
      </c>
      <c r="AN289" s="4">
        <v>0</v>
      </c>
      <c r="AO289" s="4">
        <v>0</v>
      </c>
      <c r="AP289" s="4">
        <v>0</v>
      </c>
      <c r="AQ289" s="4">
        <v>0</v>
      </c>
      <c r="AR289" s="4">
        <v>0</v>
      </c>
      <c r="AS289" s="4">
        <v>0</v>
      </c>
      <c r="AT289" s="4">
        <v>0</v>
      </c>
      <c r="AU289" s="4">
        <v>0</v>
      </c>
      <c r="AV289" s="4">
        <v>0</v>
      </c>
      <c r="AW289" s="4">
        <v>0</v>
      </c>
      <c r="AX289" s="4">
        <v>0</v>
      </c>
      <c r="AY289" s="4">
        <v>0</v>
      </c>
      <c r="AZ289" s="4">
        <v>0</v>
      </c>
      <c r="BA289" s="4">
        <v>0</v>
      </c>
      <c r="BB289" s="4">
        <v>0</v>
      </c>
      <c r="BC289" s="4">
        <v>0</v>
      </c>
      <c r="BD289" s="4">
        <v>0</v>
      </c>
      <c r="BE289" s="4">
        <v>0</v>
      </c>
      <c r="BF289" s="4">
        <v>0</v>
      </c>
      <c r="BG289" s="4">
        <v>0</v>
      </c>
      <c r="BH289" s="4">
        <v>0</v>
      </c>
      <c r="BI289" s="4">
        <v>0</v>
      </c>
      <c r="BJ289" s="4">
        <v>0</v>
      </c>
      <c r="BK289" s="4">
        <v>0</v>
      </c>
      <c r="BL289" s="4">
        <v>0</v>
      </c>
      <c r="BM289" s="4">
        <v>0</v>
      </c>
      <c r="BN289" s="4">
        <v>0</v>
      </c>
      <c r="BO289" s="4">
        <v>0</v>
      </c>
      <c r="BP289" s="4">
        <v>0</v>
      </c>
      <c r="BQ289" s="4">
        <v>0</v>
      </c>
      <c r="BR289" s="4">
        <v>133.19999999999999</v>
      </c>
      <c r="BT289" s="4">
        <v>36</v>
      </c>
      <c r="BV289" s="4">
        <v>0</v>
      </c>
      <c r="BW289" s="4">
        <v>0</v>
      </c>
      <c r="BX289" s="4">
        <v>0</v>
      </c>
      <c r="BY289" s="4">
        <v>0</v>
      </c>
      <c r="BZ289" s="4">
        <v>0</v>
      </c>
      <c r="CA289" s="4">
        <v>0</v>
      </c>
      <c r="CB289" s="4">
        <v>0</v>
      </c>
      <c r="CC289" s="4">
        <v>0</v>
      </c>
      <c r="CD289" s="4">
        <v>0</v>
      </c>
      <c r="CE289" s="4">
        <v>0</v>
      </c>
      <c r="CF289" s="4">
        <v>0</v>
      </c>
    </row>
    <row r="290" spans="1:84" s="5" customFormat="1" ht="14.25" x14ac:dyDescent="0.2">
      <c r="A290" s="6"/>
      <c r="B290" s="21" t="s">
        <v>94</v>
      </c>
      <c r="C290" s="22">
        <f>C289+C288+C287</f>
        <v>440</v>
      </c>
      <c r="D290" s="23">
        <v>7.93</v>
      </c>
      <c r="E290" s="23">
        <v>0.48</v>
      </c>
      <c r="F290" s="23">
        <v>6.78</v>
      </c>
      <c r="G290" s="23">
        <v>2.08</v>
      </c>
      <c r="H290" s="23">
        <v>99.9</v>
      </c>
      <c r="I290" s="23">
        <v>498.17</v>
      </c>
      <c r="J290" s="28">
        <v>3.96</v>
      </c>
      <c r="K290" s="28">
        <v>0.16</v>
      </c>
      <c r="L290" s="28">
        <v>3.6</v>
      </c>
      <c r="M290" s="28">
        <v>0</v>
      </c>
      <c r="N290" s="28">
        <v>62.91</v>
      </c>
      <c r="O290" s="28">
        <v>36.99</v>
      </c>
      <c r="P290" s="28">
        <v>5.33</v>
      </c>
      <c r="Q290" s="28">
        <v>0</v>
      </c>
      <c r="R290" s="28">
        <v>0</v>
      </c>
      <c r="S290" s="28">
        <v>1.34</v>
      </c>
      <c r="T290" s="28">
        <v>2.58</v>
      </c>
      <c r="U290" s="28">
        <v>196.04</v>
      </c>
      <c r="V290" s="28">
        <v>716.23</v>
      </c>
      <c r="W290" s="28">
        <v>0.13</v>
      </c>
      <c r="X290" s="28">
        <v>1.66</v>
      </c>
      <c r="Y290" s="28">
        <v>21</v>
      </c>
      <c r="Z290" s="5">
        <v>0</v>
      </c>
      <c r="AA290" s="5">
        <v>0</v>
      </c>
      <c r="AB290" s="5">
        <v>0</v>
      </c>
      <c r="AC290" s="5">
        <v>424.57</v>
      </c>
      <c r="AD290" s="5">
        <v>182.66</v>
      </c>
      <c r="AE290" s="5">
        <v>89.59</v>
      </c>
      <c r="AF290" s="5">
        <v>172.9</v>
      </c>
      <c r="AG290" s="5">
        <v>58.79</v>
      </c>
      <c r="AH290" s="5">
        <v>255.76</v>
      </c>
      <c r="AI290" s="5">
        <v>178.09</v>
      </c>
      <c r="AJ290" s="5">
        <v>209.41</v>
      </c>
      <c r="AK290" s="5">
        <v>219.91</v>
      </c>
      <c r="AL290" s="5">
        <v>110.64</v>
      </c>
      <c r="AM290" s="5">
        <v>168.66</v>
      </c>
      <c r="AN290" s="5">
        <v>1432.73</v>
      </c>
      <c r="AO290" s="5">
        <v>0.86</v>
      </c>
      <c r="AP290" s="5">
        <v>470.62</v>
      </c>
      <c r="AQ290" s="5">
        <v>271.97000000000003</v>
      </c>
      <c r="AR290" s="5">
        <v>154.08000000000001</v>
      </c>
      <c r="AS290" s="5">
        <v>94.35</v>
      </c>
      <c r="AT290" s="5">
        <v>0.19</v>
      </c>
      <c r="AU290" s="5">
        <v>0.09</v>
      </c>
      <c r="AV290" s="5">
        <v>0.05</v>
      </c>
      <c r="AW290" s="5">
        <v>0.11</v>
      </c>
      <c r="AX290" s="5">
        <v>0.13</v>
      </c>
      <c r="AY290" s="5">
        <v>0.61</v>
      </c>
      <c r="AZ290" s="5">
        <v>0.01</v>
      </c>
      <c r="BA290" s="5">
        <v>1.5</v>
      </c>
      <c r="BB290" s="5">
        <v>0</v>
      </c>
      <c r="BC290" s="5">
        <v>0.46</v>
      </c>
      <c r="BD290" s="5">
        <v>0.01</v>
      </c>
      <c r="BE290" s="5">
        <v>0</v>
      </c>
      <c r="BF290" s="5">
        <v>0</v>
      </c>
      <c r="BG290" s="5">
        <v>0</v>
      </c>
      <c r="BH290" s="5">
        <v>0.18</v>
      </c>
      <c r="BI290" s="5">
        <v>1.32</v>
      </c>
      <c r="BJ290" s="5">
        <v>0</v>
      </c>
      <c r="BK290" s="5">
        <v>0</v>
      </c>
      <c r="BL290" s="5">
        <v>0.65</v>
      </c>
      <c r="BM290" s="5">
        <v>0.02</v>
      </c>
      <c r="BN290" s="5">
        <v>0.02</v>
      </c>
      <c r="BO290" s="5">
        <v>0</v>
      </c>
      <c r="BP290" s="5">
        <v>0</v>
      </c>
      <c r="BQ290" s="5">
        <v>0</v>
      </c>
      <c r="BR290" s="5">
        <v>175.55</v>
      </c>
      <c r="BS290" s="5" t="e">
        <f>$I$290/#REF!*100</f>
        <v>#REF!</v>
      </c>
      <c r="BT290" s="5">
        <v>59.57</v>
      </c>
      <c r="BV290" s="5">
        <v>0</v>
      </c>
      <c r="BW290" s="5">
        <v>0</v>
      </c>
      <c r="BX290" s="5">
        <v>0</v>
      </c>
      <c r="BY290" s="5">
        <v>0</v>
      </c>
      <c r="BZ290" s="5">
        <v>0</v>
      </c>
      <c r="CA290" s="5">
        <v>0</v>
      </c>
      <c r="CB290" s="5">
        <v>0</v>
      </c>
      <c r="CC290" s="5">
        <v>0</v>
      </c>
      <c r="CD290" s="5">
        <v>0</v>
      </c>
      <c r="CE290" s="5">
        <v>27.2</v>
      </c>
      <c r="CF290" s="5">
        <v>0.36</v>
      </c>
    </row>
    <row r="291" spans="1:84" s="2" customFormat="1" x14ac:dyDescent="0.25">
      <c r="A291" s="4"/>
      <c r="B291" s="57" t="s">
        <v>95</v>
      </c>
      <c r="C291" s="18"/>
      <c r="D291" s="19"/>
      <c r="E291" s="19"/>
      <c r="F291" s="19"/>
      <c r="G291" s="19"/>
      <c r="H291" s="19"/>
      <c r="I291" s="19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</row>
    <row r="292" spans="1:84" s="3" customFormat="1" ht="15" x14ac:dyDescent="0.25">
      <c r="A292" s="4" t="str">
        <f>"15/1"</f>
        <v>15/1</v>
      </c>
      <c r="B292" s="20" t="s">
        <v>157</v>
      </c>
      <c r="C292" s="18" t="str">
        <f>"100"</f>
        <v>100</v>
      </c>
      <c r="D292" s="19">
        <v>1.49</v>
      </c>
      <c r="E292" s="19">
        <v>0</v>
      </c>
      <c r="F292" s="19">
        <v>5</v>
      </c>
      <c r="G292" s="19">
        <v>5</v>
      </c>
      <c r="H292" s="19">
        <v>9.39</v>
      </c>
      <c r="I292" s="19">
        <v>91.107659999999996</v>
      </c>
      <c r="J292" s="27">
        <v>0.63</v>
      </c>
      <c r="K292" s="27">
        <v>3.25</v>
      </c>
      <c r="L292" s="27">
        <v>0.01</v>
      </c>
      <c r="M292" s="27">
        <v>0</v>
      </c>
      <c r="N292" s="27">
        <v>9.27</v>
      </c>
      <c r="O292" s="27">
        <v>0.13</v>
      </c>
      <c r="P292" s="27">
        <v>1.77</v>
      </c>
      <c r="Q292" s="27">
        <v>0</v>
      </c>
      <c r="R292" s="27">
        <v>0</v>
      </c>
      <c r="S292" s="27">
        <v>0.28999999999999998</v>
      </c>
      <c r="T292" s="27">
        <v>1.44</v>
      </c>
      <c r="U292" s="27">
        <v>329.95</v>
      </c>
      <c r="V292" s="27">
        <v>258.83999999999997</v>
      </c>
      <c r="W292" s="27">
        <v>0.04</v>
      </c>
      <c r="X292" s="27">
        <v>0.61</v>
      </c>
      <c r="Y292" s="27">
        <v>36.020000000000003</v>
      </c>
      <c r="Z292" s="33">
        <v>0</v>
      </c>
      <c r="AA292" s="3">
        <v>0</v>
      </c>
      <c r="AB292" s="3">
        <v>0</v>
      </c>
      <c r="AC292" s="3">
        <v>53.38</v>
      </c>
      <c r="AD292" s="3">
        <v>50.68</v>
      </c>
      <c r="AE292" s="3">
        <v>17.850000000000001</v>
      </c>
      <c r="AF292" s="3">
        <v>37.450000000000003</v>
      </c>
      <c r="AG292" s="3">
        <v>8.4</v>
      </c>
      <c r="AH292" s="3">
        <v>45.92</v>
      </c>
      <c r="AI292" s="3">
        <v>58.96</v>
      </c>
      <c r="AJ292" s="3">
        <v>69.2</v>
      </c>
      <c r="AK292" s="3">
        <v>145.76</v>
      </c>
      <c r="AL292" s="3">
        <v>23.02</v>
      </c>
      <c r="AM292" s="3">
        <v>39.04</v>
      </c>
      <c r="AN292" s="3">
        <v>229.43</v>
      </c>
      <c r="AO292" s="3">
        <v>14.62</v>
      </c>
      <c r="AP292" s="3">
        <v>48.44</v>
      </c>
      <c r="AQ292" s="3">
        <v>48.76</v>
      </c>
      <c r="AR292" s="3">
        <v>40.42</v>
      </c>
      <c r="AS292" s="3">
        <v>16.55</v>
      </c>
      <c r="AT292" s="3">
        <v>0.01</v>
      </c>
      <c r="AU292" s="3">
        <v>0</v>
      </c>
      <c r="AV292" s="3">
        <v>0</v>
      </c>
      <c r="AW292" s="3">
        <v>0.01</v>
      </c>
      <c r="AX292" s="3">
        <v>0.01</v>
      </c>
      <c r="AY292" s="3">
        <v>0.51</v>
      </c>
      <c r="AZ292" s="3">
        <v>0.01</v>
      </c>
      <c r="BA292" s="3">
        <v>18.93</v>
      </c>
      <c r="BB292" s="3">
        <v>0.01</v>
      </c>
      <c r="BC292" s="3">
        <v>21.71</v>
      </c>
      <c r="BD292" s="3">
        <v>1.04</v>
      </c>
      <c r="BE292" s="3">
        <v>0.03</v>
      </c>
      <c r="BF292" s="3">
        <v>0</v>
      </c>
      <c r="BG292" s="3">
        <v>0</v>
      </c>
      <c r="BH292" s="3">
        <v>0.79</v>
      </c>
      <c r="BI292" s="3">
        <v>28.11</v>
      </c>
      <c r="BJ292" s="3">
        <v>0</v>
      </c>
      <c r="BK292" s="3">
        <v>0</v>
      </c>
      <c r="BL292" s="3">
        <v>8.09</v>
      </c>
      <c r="BM292" s="3">
        <v>0</v>
      </c>
      <c r="BN292" s="3">
        <v>0</v>
      </c>
      <c r="BO292" s="3">
        <v>0</v>
      </c>
      <c r="BP292" s="3">
        <v>0</v>
      </c>
      <c r="BQ292" s="3">
        <v>0</v>
      </c>
      <c r="BR292" s="3">
        <v>81.05</v>
      </c>
      <c r="BT292" s="3">
        <v>100.86</v>
      </c>
      <c r="BV292" s="3">
        <v>0</v>
      </c>
      <c r="BW292" s="3">
        <v>0</v>
      </c>
      <c r="BX292" s="3">
        <v>0</v>
      </c>
      <c r="BY292" s="3">
        <v>0</v>
      </c>
      <c r="BZ292" s="3">
        <v>0</v>
      </c>
      <c r="CA292" s="3">
        <v>0</v>
      </c>
      <c r="CB292" s="3">
        <v>0</v>
      </c>
      <c r="CC292" s="3">
        <v>0</v>
      </c>
      <c r="CD292" s="3">
        <v>0</v>
      </c>
      <c r="CE292" s="3">
        <v>5</v>
      </c>
      <c r="CF292" s="3">
        <v>0.83</v>
      </c>
    </row>
    <row r="293" spans="1:84" s="3" customFormat="1" ht="15" x14ac:dyDescent="0.25">
      <c r="A293" s="4" t="str">
        <f>"20/8"</f>
        <v>20/8</v>
      </c>
      <c r="B293" s="20" t="s">
        <v>169</v>
      </c>
      <c r="C293" s="18" t="str">
        <f>"300"</f>
        <v>300</v>
      </c>
      <c r="D293" s="19">
        <v>19.87</v>
      </c>
      <c r="E293" s="19">
        <v>15.35</v>
      </c>
      <c r="F293" s="19">
        <v>12.42</v>
      </c>
      <c r="G293" s="19">
        <v>10.29</v>
      </c>
      <c r="H293" s="19">
        <v>36.14</v>
      </c>
      <c r="I293" s="19">
        <v>346.67250000000001</v>
      </c>
      <c r="J293" s="27">
        <v>1.45</v>
      </c>
      <c r="K293" s="27">
        <v>6.5</v>
      </c>
      <c r="L293" s="27">
        <v>1.45</v>
      </c>
      <c r="M293" s="27">
        <v>0</v>
      </c>
      <c r="N293" s="27">
        <v>6.02</v>
      </c>
      <c r="O293" s="27">
        <v>30.12</v>
      </c>
      <c r="P293" s="27">
        <v>3.51</v>
      </c>
      <c r="Q293" s="27">
        <v>0</v>
      </c>
      <c r="R293" s="27">
        <v>0</v>
      </c>
      <c r="S293" s="27">
        <v>0.68</v>
      </c>
      <c r="T293" s="27">
        <v>4.55</v>
      </c>
      <c r="U293" s="27">
        <v>0</v>
      </c>
      <c r="V293" s="27">
        <v>1456.18</v>
      </c>
      <c r="W293" s="27">
        <v>0.28000000000000003</v>
      </c>
      <c r="X293" s="27">
        <v>2.41</v>
      </c>
      <c r="Y293" s="27">
        <v>13.95</v>
      </c>
      <c r="Z293" s="33">
        <v>0</v>
      </c>
      <c r="AA293" s="3">
        <v>0</v>
      </c>
      <c r="AB293" s="3">
        <v>0</v>
      </c>
      <c r="AC293" s="3">
        <v>95.01</v>
      </c>
      <c r="AD293" s="3">
        <v>114.01</v>
      </c>
      <c r="AE293" s="3">
        <v>19</v>
      </c>
      <c r="AF293" s="3">
        <v>76.010000000000005</v>
      </c>
      <c r="AG293" s="3">
        <v>38</v>
      </c>
      <c r="AH293" s="3">
        <v>77.91</v>
      </c>
      <c r="AI293" s="3">
        <v>110.21</v>
      </c>
      <c r="AJ293" s="3">
        <v>304.02999999999997</v>
      </c>
      <c r="AK293" s="3">
        <v>133.01</v>
      </c>
      <c r="AL293" s="3">
        <v>26.64</v>
      </c>
      <c r="AM293" s="3">
        <v>77.91</v>
      </c>
      <c r="AN293" s="3">
        <v>418.04</v>
      </c>
      <c r="AO293" s="3">
        <v>0</v>
      </c>
      <c r="AP293" s="3">
        <v>57.01</v>
      </c>
      <c r="AQ293" s="3">
        <v>51.31</v>
      </c>
      <c r="AR293" s="3">
        <v>57.01</v>
      </c>
      <c r="AS293" s="3">
        <v>24.7</v>
      </c>
      <c r="AT293" s="3">
        <v>0</v>
      </c>
      <c r="AU293" s="3">
        <v>0</v>
      </c>
      <c r="AV293" s="3">
        <v>0</v>
      </c>
      <c r="AW293" s="3">
        <v>0</v>
      </c>
      <c r="AX293" s="3">
        <v>0</v>
      </c>
      <c r="AY293" s="3">
        <v>0</v>
      </c>
      <c r="AZ293" s="3">
        <v>0</v>
      </c>
      <c r="BA293" s="3">
        <v>0.73</v>
      </c>
      <c r="BB293" s="3">
        <v>0</v>
      </c>
      <c r="BC293" s="3">
        <v>0.42</v>
      </c>
      <c r="BD293" s="3">
        <v>0.03</v>
      </c>
      <c r="BE293" s="3">
        <v>7.0000000000000007E-2</v>
      </c>
      <c r="BF293" s="3">
        <v>0</v>
      </c>
      <c r="BG293" s="3">
        <v>0</v>
      </c>
      <c r="BH293" s="3">
        <v>0.01</v>
      </c>
      <c r="BI293" s="3">
        <v>2.56</v>
      </c>
      <c r="BJ293" s="3">
        <v>0</v>
      </c>
      <c r="BK293" s="3">
        <v>0</v>
      </c>
      <c r="BL293" s="3">
        <v>5.77</v>
      </c>
      <c r="BM293" s="3">
        <v>0</v>
      </c>
      <c r="BN293" s="3">
        <v>0</v>
      </c>
      <c r="BO293" s="3">
        <v>0</v>
      </c>
      <c r="BP293" s="3">
        <v>0</v>
      </c>
      <c r="BQ293" s="3">
        <v>0</v>
      </c>
      <c r="BR293" s="3">
        <v>242.13</v>
      </c>
      <c r="BT293" s="3">
        <v>31.25</v>
      </c>
      <c r="BV293" s="3">
        <v>0</v>
      </c>
      <c r="BW293" s="3">
        <v>0</v>
      </c>
      <c r="BX293" s="3">
        <v>0</v>
      </c>
      <c r="BY293" s="3">
        <v>0</v>
      </c>
      <c r="BZ293" s="3">
        <v>0</v>
      </c>
      <c r="CA293" s="3">
        <v>0</v>
      </c>
      <c r="CB293" s="3">
        <v>0</v>
      </c>
      <c r="CC293" s="3">
        <v>0</v>
      </c>
      <c r="CD293" s="3">
        <v>0</v>
      </c>
      <c r="CE293" s="3">
        <v>0</v>
      </c>
      <c r="CF293" s="3">
        <v>1</v>
      </c>
    </row>
    <row r="294" spans="1:84" s="3" customFormat="1" ht="15" x14ac:dyDescent="0.25">
      <c r="A294" s="4" t="str">
        <f>"-"</f>
        <v>-</v>
      </c>
      <c r="B294" s="20" t="s">
        <v>76</v>
      </c>
      <c r="C294" s="18" t="str">
        <f>"100"</f>
        <v>100</v>
      </c>
      <c r="D294" s="19">
        <v>6.61</v>
      </c>
      <c r="E294" s="19">
        <v>0</v>
      </c>
      <c r="F294" s="19">
        <v>0.66</v>
      </c>
      <c r="G294" s="19">
        <v>0.66</v>
      </c>
      <c r="H294" s="19">
        <v>46.7</v>
      </c>
      <c r="I294" s="19">
        <v>224.80099999999999</v>
      </c>
      <c r="J294" s="27">
        <v>0.2</v>
      </c>
      <c r="K294" s="27">
        <v>0</v>
      </c>
      <c r="L294" s="27">
        <v>0</v>
      </c>
      <c r="M294" s="27">
        <v>0</v>
      </c>
      <c r="N294" s="27">
        <v>1.1000000000000001</v>
      </c>
      <c r="O294" s="27">
        <v>45.6</v>
      </c>
      <c r="P294" s="27">
        <v>0.2</v>
      </c>
      <c r="Q294" s="27">
        <v>0</v>
      </c>
      <c r="R294" s="27">
        <v>0</v>
      </c>
      <c r="S294" s="27">
        <v>0.3</v>
      </c>
      <c r="T294" s="27">
        <v>1.8</v>
      </c>
      <c r="U294" s="27">
        <v>245.7</v>
      </c>
      <c r="V294" s="27">
        <v>82.46</v>
      </c>
      <c r="W294" s="27">
        <v>0.05</v>
      </c>
      <c r="X294" s="27">
        <v>1.36</v>
      </c>
      <c r="Y294" s="27">
        <v>0</v>
      </c>
      <c r="Z294" s="33">
        <v>0</v>
      </c>
      <c r="AA294" s="3">
        <v>0</v>
      </c>
      <c r="AB294" s="3">
        <v>0</v>
      </c>
      <c r="AC294" s="3">
        <v>508.95</v>
      </c>
      <c r="AD294" s="3">
        <v>168.78</v>
      </c>
      <c r="AE294" s="3">
        <v>100.05</v>
      </c>
      <c r="AF294" s="3">
        <v>200.1</v>
      </c>
      <c r="AG294" s="3">
        <v>75.69</v>
      </c>
      <c r="AH294" s="3">
        <v>361.92</v>
      </c>
      <c r="AI294" s="3">
        <v>224.46</v>
      </c>
      <c r="AJ294" s="3">
        <v>313.2</v>
      </c>
      <c r="AK294" s="3">
        <v>258.39</v>
      </c>
      <c r="AL294" s="3">
        <v>135.72</v>
      </c>
      <c r="AM294" s="3">
        <v>240.12</v>
      </c>
      <c r="AN294" s="3">
        <v>2007.96</v>
      </c>
      <c r="AO294" s="3">
        <v>234.9</v>
      </c>
      <c r="AP294" s="3">
        <v>654.24</v>
      </c>
      <c r="AQ294" s="3">
        <v>284.49</v>
      </c>
      <c r="AR294" s="3">
        <v>188.79</v>
      </c>
      <c r="AS294" s="3">
        <v>149.63999999999999</v>
      </c>
      <c r="AT294" s="3">
        <v>0</v>
      </c>
      <c r="AU294" s="3">
        <v>0</v>
      </c>
      <c r="AV294" s="3">
        <v>0</v>
      </c>
      <c r="AW294" s="3">
        <v>0</v>
      </c>
      <c r="AX294" s="3">
        <v>0</v>
      </c>
      <c r="AY294" s="3">
        <v>0</v>
      </c>
      <c r="AZ294" s="3">
        <v>0.14000000000000001</v>
      </c>
      <c r="BA294" s="3">
        <v>0.08</v>
      </c>
      <c r="BB294" s="3">
        <v>7.0000000000000007E-2</v>
      </c>
      <c r="BC294" s="3">
        <v>0.01</v>
      </c>
      <c r="BD294" s="3">
        <v>0</v>
      </c>
      <c r="BE294" s="3">
        <v>0</v>
      </c>
      <c r="BF294" s="3">
        <v>0</v>
      </c>
      <c r="BG294" s="3">
        <v>0</v>
      </c>
      <c r="BH294" s="3">
        <v>0.01</v>
      </c>
      <c r="BI294" s="3">
        <v>7.0000000000000007E-2</v>
      </c>
      <c r="BJ294" s="3">
        <v>0</v>
      </c>
      <c r="BK294" s="3">
        <v>0</v>
      </c>
      <c r="BL294" s="3">
        <v>0.28000000000000003</v>
      </c>
      <c r="BM294" s="3">
        <v>0.01</v>
      </c>
      <c r="BN294" s="3">
        <v>0</v>
      </c>
      <c r="BO294" s="3">
        <v>0</v>
      </c>
      <c r="BP294" s="3">
        <v>0</v>
      </c>
      <c r="BQ294" s="3">
        <v>0</v>
      </c>
      <c r="BR294" s="3">
        <v>39.1</v>
      </c>
      <c r="BT294" s="3">
        <v>0</v>
      </c>
      <c r="BV294" s="3">
        <v>0</v>
      </c>
      <c r="BW294" s="3">
        <v>0</v>
      </c>
      <c r="BX294" s="3">
        <v>0</v>
      </c>
      <c r="BY294" s="3">
        <v>0</v>
      </c>
      <c r="BZ294" s="3">
        <v>0</v>
      </c>
      <c r="CA294" s="3">
        <v>0</v>
      </c>
      <c r="CB294" s="3">
        <v>0</v>
      </c>
      <c r="CC294" s="3">
        <v>0</v>
      </c>
      <c r="CD294" s="3">
        <v>0</v>
      </c>
      <c r="CE294" s="3">
        <v>0</v>
      </c>
      <c r="CF294" s="3">
        <v>0</v>
      </c>
    </row>
    <row r="295" spans="1:84" s="4" customFormat="1" ht="15" x14ac:dyDescent="0.25">
      <c r="A295" s="4" t="str">
        <f>"15/10"</f>
        <v>15/10</v>
      </c>
      <c r="B295" s="20" t="s">
        <v>98</v>
      </c>
      <c r="C295" s="18" t="str">
        <f>"200"</f>
        <v>200</v>
      </c>
      <c r="D295" s="19">
        <v>0.08</v>
      </c>
      <c r="E295" s="19">
        <v>0</v>
      </c>
      <c r="F295" s="19">
        <v>0.01</v>
      </c>
      <c r="G295" s="19">
        <v>0.01</v>
      </c>
      <c r="H295" s="19">
        <v>9</v>
      </c>
      <c r="I295" s="19">
        <v>35.682173658536598</v>
      </c>
      <c r="J295" s="27">
        <v>0</v>
      </c>
      <c r="K295" s="27">
        <v>0</v>
      </c>
      <c r="L295" s="27">
        <v>0</v>
      </c>
      <c r="M295" s="27">
        <v>0</v>
      </c>
      <c r="N295" s="27">
        <v>9</v>
      </c>
      <c r="O295" s="27">
        <v>0</v>
      </c>
      <c r="P295" s="27">
        <v>0.11</v>
      </c>
      <c r="Q295" s="27">
        <v>0</v>
      </c>
      <c r="R295" s="27">
        <v>0</v>
      </c>
      <c r="S295" s="27">
        <v>0.28000000000000003</v>
      </c>
      <c r="T295" s="27">
        <v>0.04</v>
      </c>
      <c r="U295" s="27">
        <v>0.63</v>
      </c>
      <c r="V295" s="27">
        <v>7.25</v>
      </c>
      <c r="W295" s="27">
        <v>0</v>
      </c>
      <c r="X295" s="27">
        <v>0</v>
      </c>
      <c r="Y295" s="27">
        <v>0.78</v>
      </c>
      <c r="Z295" s="34">
        <v>0</v>
      </c>
      <c r="AA295" s="4">
        <v>0</v>
      </c>
      <c r="AB295" s="4">
        <v>0</v>
      </c>
      <c r="AC295" s="4">
        <v>0</v>
      </c>
      <c r="AD295" s="4">
        <v>0</v>
      </c>
      <c r="AE295" s="4">
        <v>0</v>
      </c>
      <c r="AF295" s="4">
        <v>0</v>
      </c>
      <c r="AG295" s="4">
        <v>0</v>
      </c>
      <c r="AH295" s="4">
        <v>0</v>
      </c>
      <c r="AI295" s="4">
        <v>0</v>
      </c>
      <c r="AJ295" s="4">
        <v>0</v>
      </c>
      <c r="AK295" s="4">
        <v>0</v>
      </c>
      <c r="AL295" s="4">
        <v>0</v>
      </c>
      <c r="AM295" s="4">
        <v>0</v>
      </c>
      <c r="AN295" s="4">
        <v>0</v>
      </c>
      <c r="AO295" s="4">
        <v>0</v>
      </c>
      <c r="AP295" s="4">
        <v>0</v>
      </c>
      <c r="AQ295" s="4">
        <v>0</v>
      </c>
      <c r="AR295" s="4">
        <v>0</v>
      </c>
      <c r="AS295" s="4">
        <v>0</v>
      </c>
      <c r="AT295" s="4">
        <v>0</v>
      </c>
      <c r="AU295" s="4">
        <v>0</v>
      </c>
      <c r="AV295" s="4">
        <v>0</v>
      </c>
      <c r="AW295" s="4">
        <v>0</v>
      </c>
      <c r="AX295" s="4">
        <v>0</v>
      </c>
      <c r="AY295" s="4">
        <v>0</v>
      </c>
      <c r="AZ295" s="4">
        <v>0</v>
      </c>
      <c r="BA295" s="4">
        <v>0</v>
      </c>
      <c r="BB295" s="4">
        <v>0</v>
      </c>
      <c r="BC295" s="4">
        <v>0</v>
      </c>
      <c r="BD295" s="4">
        <v>0</v>
      </c>
      <c r="BE295" s="4">
        <v>0</v>
      </c>
      <c r="BF295" s="4">
        <v>0</v>
      </c>
      <c r="BG295" s="4">
        <v>0</v>
      </c>
      <c r="BH295" s="4">
        <v>0</v>
      </c>
      <c r="BI295" s="4">
        <v>0</v>
      </c>
      <c r="BJ295" s="4">
        <v>0</v>
      </c>
      <c r="BK295" s="4">
        <v>0</v>
      </c>
      <c r="BL295" s="4">
        <v>0</v>
      </c>
      <c r="BM295" s="4">
        <v>0</v>
      </c>
      <c r="BN295" s="4">
        <v>0</v>
      </c>
      <c r="BO295" s="4">
        <v>0</v>
      </c>
      <c r="BP295" s="4">
        <v>0</v>
      </c>
      <c r="BQ295" s="4">
        <v>0</v>
      </c>
      <c r="BR295" s="4">
        <v>199.43</v>
      </c>
      <c r="BT295" s="4">
        <v>7.0000000000000007E-2</v>
      </c>
      <c r="BV295" s="4">
        <v>0</v>
      </c>
      <c r="BW295" s="4">
        <v>0</v>
      </c>
      <c r="BX295" s="4">
        <v>0</v>
      </c>
      <c r="BY295" s="4">
        <v>0</v>
      </c>
      <c r="BZ295" s="4">
        <v>0</v>
      </c>
      <c r="CA295" s="4">
        <v>0</v>
      </c>
      <c r="CB295" s="4">
        <v>0</v>
      </c>
      <c r="CC295" s="4">
        <v>0</v>
      </c>
      <c r="CD295" s="4">
        <v>0</v>
      </c>
      <c r="CE295" s="4">
        <v>9.76</v>
      </c>
      <c r="CF295" s="4">
        <v>0</v>
      </c>
    </row>
    <row r="296" spans="1:84" s="5" customFormat="1" ht="14.25" x14ac:dyDescent="0.2">
      <c r="A296" s="6"/>
      <c r="B296" s="21" t="s">
        <v>99</v>
      </c>
      <c r="C296" s="22">
        <f>C295+C294+C293+C292</f>
        <v>700</v>
      </c>
      <c r="D296" s="23">
        <v>28.06</v>
      </c>
      <c r="E296" s="23">
        <v>15.35</v>
      </c>
      <c r="F296" s="23">
        <v>18.079999999999998</v>
      </c>
      <c r="G296" s="23">
        <v>15.96</v>
      </c>
      <c r="H296" s="23">
        <v>101.23</v>
      </c>
      <c r="I296" s="23">
        <v>698.26</v>
      </c>
      <c r="J296" s="28">
        <v>2.2799999999999998</v>
      </c>
      <c r="K296" s="28">
        <v>9.75</v>
      </c>
      <c r="L296" s="28">
        <v>1.46</v>
      </c>
      <c r="M296" s="28">
        <v>0</v>
      </c>
      <c r="N296" s="28">
        <v>25.39</v>
      </c>
      <c r="O296" s="28">
        <v>75.849999999999994</v>
      </c>
      <c r="P296" s="28">
        <v>5.59</v>
      </c>
      <c r="Q296" s="28">
        <v>0</v>
      </c>
      <c r="R296" s="28">
        <v>0</v>
      </c>
      <c r="S296" s="28">
        <v>1.55</v>
      </c>
      <c r="T296" s="28">
        <v>7.84</v>
      </c>
      <c r="U296" s="28">
        <v>576.28</v>
      </c>
      <c r="V296" s="28">
        <v>1804.74</v>
      </c>
      <c r="W296" s="28">
        <v>0.36</v>
      </c>
      <c r="X296" s="28">
        <v>4.38</v>
      </c>
      <c r="Y296" s="28">
        <v>50.75</v>
      </c>
      <c r="Z296" s="5">
        <v>0</v>
      </c>
      <c r="AA296" s="5">
        <v>0</v>
      </c>
      <c r="AB296" s="5">
        <v>0</v>
      </c>
      <c r="AC296" s="5">
        <v>657.34</v>
      </c>
      <c r="AD296" s="5">
        <v>333.47</v>
      </c>
      <c r="AE296" s="5">
        <v>136.9</v>
      </c>
      <c r="AF296" s="5">
        <v>313.56</v>
      </c>
      <c r="AG296" s="5">
        <v>122.09</v>
      </c>
      <c r="AH296" s="5">
        <v>485.75</v>
      </c>
      <c r="AI296" s="5">
        <v>393.62</v>
      </c>
      <c r="AJ296" s="5">
        <v>686.43</v>
      </c>
      <c r="AK296" s="5">
        <v>537.16</v>
      </c>
      <c r="AL296" s="5">
        <v>185.38</v>
      </c>
      <c r="AM296" s="5">
        <v>357.07</v>
      </c>
      <c r="AN296" s="5">
        <v>2655.43</v>
      </c>
      <c r="AO296" s="5">
        <v>249.52</v>
      </c>
      <c r="AP296" s="5">
        <v>759.69</v>
      </c>
      <c r="AQ296" s="5">
        <v>384.55</v>
      </c>
      <c r="AR296" s="5">
        <v>286.20999999999998</v>
      </c>
      <c r="AS296" s="5">
        <v>190.89</v>
      </c>
      <c r="AT296" s="5">
        <v>0.01</v>
      </c>
      <c r="AU296" s="5">
        <v>0</v>
      </c>
      <c r="AV296" s="5">
        <v>0</v>
      </c>
      <c r="AW296" s="5">
        <v>0.01</v>
      </c>
      <c r="AX296" s="5">
        <v>0.01</v>
      </c>
      <c r="AY296" s="5">
        <v>0.51</v>
      </c>
      <c r="AZ296" s="5">
        <v>0.15</v>
      </c>
      <c r="BA296" s="5">
        <v>19.739999999999998</v>
      </c>
      <c r="BB296" s="5">
        <v>0.08</v>
      </c>
      <c r="BC296" s="5">
        <v>22.13</v>
      </c>
      <c r="BD296" s="5">
        <v>1.06</v>
      </c>
      <c r="BE296" s="5">
        <v>0.1</v>
      </c>
      <c r="BF296" s="5">
        <v>0</v>
      </c>
      <c r="BG296" s="5">
        <v>0</v>
      </c>
      <c r="BH296" s="5">
        <v>0.81</v>
      </c>
      <c r="BI296" s="5">
        <v>30.74</v>
      </c>
      <c r="BJ296" s="5">
        <v>0</v>
      </c>
      <c r="BK296" s="5">
        <v>0</v>
      </c>
      <c r="BL296" s="5">
        <v>14.14</v>
      </c>
      <c r="BM296" s="5">
        <v>0.02</v>
      </c>
      <c r="BN296" s="5">
        <v>0</v>
      </c>
      <c r="BO296" s="5">
        <v>0</v>
      </c>
      <c r="BP296" s="5">
        <v>0</v>
      </c>
      <c r="BQ296" s="5">
        <v>0</v>
      </c>
      <c r="BR296" s="5">
        <v>561.71</v>
      </c>
      <c r="BS296" s="5" t="e">
        <f>$I$296/#REF!*100</f>
        <v>#REF!</v>
      </c>
      <c r="BT296" s="5">
        <v>132.16999999999999</v>
      </c>
      <c r="BV296" s="5">
        <v>0</v>
      </c>
      <c r="BW296" s="5">
        <v>0</v>
      </c>
      <c r="BX296" s="5">
        <v>0</v>
      </c>
      <c r="BY296" s="5">
        <v>0</v>
      </c>
      <c r="BZ296" s="5">
        <v>0</v>
      </c>
      <c r="CA296" s="5">
        <v>0</v>
      </c>
      <c r="CB296" s="5">
        <v>0</v>
      </c>
      <c r="CC296" s="5">
        <v>0</v>
      </c>
      <c r="CD296" s="5">
        <v>0</v>
      </c>
      <c r="CE296" s="5">
        <v>14.76</v>
      </c>
      <c r="CF296" s="5">
        <v>1.83</v>
      </c>
    </row>
    <row r="297" spans="1:84" s="2" customFormat="1" x14ac:dyDescent="0.25">
      <c r="A297" s="4"/>
      <c r="B297" s="57" t="s">
        <v>100</v>
      </c>
      <c r="C297" s="18"/>
      <c r="D297" s="19"/>
      <c r="E297" s="19"/>
      <c r="F297" s="19"/>
      <c r="G297" s="19"/>
      <c r="H297" s="19"/>
      <c r="I297" s="19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</row>
    <row r="298" spans="1:84" s="4" customFormat="1" ht="15" x14ac:dyDescent="0.25">
      <c r="A298" s="4" t="str">
        <f>"-"</f>
        <v>-</v>
      </c>
      <c r="B298" s="20" t="s">
        <v>101</v>
      </c>
      <c r="C298" s="18" t="str">
        <f>"200"</f>
        <v>200</v>
      </c>
      <c r="D298" s="19">
        <v>6</v>
      </c>
      <c r="E298" s="19">
        <v>6</v>
      </c>
      <c r="F298" s="19">
        <v>0.1</v>
      </c>
      <c r="G298" s="19">
        <v>0</v>
      </c>
      <c r="H298" s="19">
        <v>8</v>
      </c>
      <c r="I298" s="19">
        <v>60.4</v>
      </c>
      <c r="J298" s="27">
        <v>0</v>
      </c>
      <c r="K298" s="27">
        <v>0</v>
      </c>
      <c r="L298" s="27">
        <v>0</v>
      </c>
      <c r="M298" s="27">
        <v>0</v>
      </c>
      <c r="N298" s="27">
        <v>8</v>
      </c>
      <c r="O298" s="27">
        <v>0</v>
      </c>
      <c r="P298" s="27">
        <v>0</v>
      </c>
      <c r="Q298" s="27">
        <v>0</v>
      </c>
      <c r="R298" s="27">
        <v>0</v>
      </c>
      <c r="S298" s="27">
        <v>1.7</v>
      </c>
      <c r="T298" s="27">
        <v>1.4</v>
      </c>
      <c r="U298" s="27">
        <v>0</v>
      </c>
      <c r="V298" s="27">
        <v>304</v>
      </c>
      <c r="W298" s="27">
        <v>0.34</v>
      </c>
      <c r="X298" s="27">
        <v>0.2</v>
      </c>
      <c r="Y298" s="27">
        <v>1.4</v>
      </c>
      <c r="Z298" s="34">
        <v>0</v>
      </c>
      <c r="AA298" s="4">
        <v>0</v>
      </c>
      <c r="AB298" s="4">
        <v>0</v>
      </c>
      <c r="AC298" s="4">
        <v>0</v>
      </c>
      <c r="AD298" s="4">
        <v>0</v>
      </c>
      <c r="AE298" s="4">
        <v>0</v>
      </c>
      <c r="AF298" s="4">
        <v>0</v>
      </c>
      <c r="AG298" s="4">
        <v>0</v>
      </c>
      <c r="AH298" s="4">
        <v>0</v>
      </c>
      <c r="AI298" s="4">
        <v>0</v>
      </c>
      <c r="AJ298" s="4">
        <v>0</v>
      </c>
      <c r="AK298" s="4">
        <v>0</v>
      </c>
      <c r="AL298" s="4">
        <v>0</v>
      </c>
      <c r="AM298" s="4">
        <v>0</v>
      </c>
      <c r="AN298" s="4">
        <v>0</v>
      </c>
      <c r="AO298" s="4">
        <v>0</v>
      </c>
      <c r="AP298" s="4">
        <v>0</v>
      </c>
      <c r="AQ298" s="4">
        <v>0</v>
      </c>
      <c r="AR298" s="4">
        <v>0</v>
      </c>
      <c r="AS298" s="4">
        <v>0</v>
      </c>
      <c r="AT298" s="4">
        <v>0</v>
      </c>
      <c r="AU298" s="4">
        <v>0</v>
      </c>
      <c r="AV298" s="4">
        <v>0</v>
      </c>
      <c r="AW298" s="4">
        <v>0</v>
      </c>
      <c r="AX298" s="4">
        <v>0</v>
      </c>
      <c r="AY298" s="4">
        <v>0</v>
      </c>
      <c r="AZ298" s="4">
        <v>0</v>
      </c>
      <c r="BA298" s="4">
        <v>0</v>
      </c>
      <c r="BB298" s="4">
        <v>0</v>
      </c>
      <c r="BC298" s="4">
        <v>0</v>
      </c>
      <c r="BD298" s="4">
        <v>0</v>
      </c>
      <c r="BE298" s="4">
        <v>0</v>
      </c>
      <c r="BF298" s="4">
        <v>0</v>
      </c>
      <c r="BG298" s="4">
        <v>0</v>
      </c>
      <c r="BH298" s="4">
        <v>0</v>
      </c>
      <c r="BI298" s="4">
        <v>0</v>
      </c>
      <c r="BJ298" s="4">
        <v>0</v>
      </c>
      <c r="BK298" s="4">
        <v>0</v>
      </c>
      <c r="BL298" s="4">
        <v>0</v>
      </c>
      <c r="BM298" s="4">
        <v>0</v>
      </c>
      <c r="BN298" s="4">
        <v>0</v>
      </c>
      <c r="BO298" s="4">
        <v>0</v>
      </c>
      <c r="BP298" s="4">
        <v>0</v>
      </c>
      <c r="BQ298" s="4">
        <v>0</v>
      </c>
      <c r="BR298" s="4">
        <v>182.8</v>
      </c>
      <c r="BT298" s="4">
        <v>0</v>
      </c>
      <c r="BV298" s="4">
        <v>0</v>
      </c>
      <c r="BW298" s="4">
        <v>0</v>
      </c>
      <c r="BX298" s="4">
        <v>0</v>
      </c>
      <c r="BY298" s="4">
        <v>0</v>
      </c>
      <c r="BZ298" s="4">
        <v>0</v>
      </c>
      <c r="CA298" s="4">
        <v>0</v>
      </c>
      <c r="CB298" s="4">
        <v>0</v>
      </c>
      <c r="CC298" s="4">
        <v>0</v>
      </c>
      <c r="CD298" s="4">
        <v>0</v>
      </c>
      <c r="CE298" s="4">
        <v>0</v>
      </c>
      <c r="CF298" s="4">
        <v>0</v>
      </c>
    </row>
    <row r="299" spans="1:84" s="5" customFormat="1" ht="14.25" x14ac:dyDescent="0.2">
      <c r="A299" s="6"/>
      <c r="B299" s="21" t="s">
        <v>102</v>
      </c>
      <c r="C299" s="22" t="str">
        <f>C298</f>
        <v>200</v>
      </c>
      <c r="D299" s="23">
        <v>6</v>
      </c>
      <c r="E299" s="23">
        <v>6</v>
      </c>
      <c r="F299" s="23">
        <v>0.1</v>
      </c>
      <c r="G299" s="23">
        <v>0</v>
      </c>
      <c r="H299" s="23">
        <v>8</v>
      </c>
      <c r="I299" s="23">
        <v>60.4</v>
      </c>
      <c r="J299" s="28">
        <v>0</v>
      </c>
      <c r="K299" s="28">
        <v>0</v>
      </c>
      <c r="L299" s="28">
        <v>0</v>
      </c>
      <c r="M299" s="28">
        <v>0</v>
      </c>
      <c r="N299" s="28">
        <v>8</v>
      </c>
      <c r="O299" s="28">
        <v>0</v>
      </c>
      <c r="P299" s="28">
        <v>0</v>
      </c>
      <c r="Q299" s="28">
        <v>0</v>
      </c>
      <c r="R299" s="28">
        <v>0</v>
      </c>
      <c r="S299" s="28">
        <v>1.7</v>
      </c>
      <c r="T299" s="28">
        <v>1.4</v>
      </c>
      <c r="U299" s="28">
        <v>0</v>
      </c>
      <c r="V299" s="28">
        <v>304</v>
      </c>
      <c r="W299" s="28">
        <v>0.34</v>
      </c>
      <c r="X299" s="28">
        <v>0.2</v>
      </c>
      <c r="Y299" s="28">
        <v>1.4</v>
      </c>
      <c r="Z299" s="5">
        <v>0</v>
      </c>
      <c r="AA299" s="5">
        <v>0</v>
      </c>
      <c r="AB299" s="5">
        <v>0</v>
      </c>
      <c r="AC299" s="5">
        <v>0</v>
      </c>
      <c r="AD299" s="5">
        <v>0</v>
      </c>
      <c r="AE299" s="5">
        <v>0</v>
      </c>
      <c r="AF299" s="5">
        <v>0</v>
      </c>
      <c r="AG299" s="5">
        <v>0</v>
      </c>
      <c r="AH299" s="5">
        <v>0</v>
      </c>
      <c r="AI299" s="5">
        <v>0</v>
      </c>
      <c r="AJ299" s="5">
        <v>0</v>
      </c>
      <c r="AK299" s="5">
        <v>0</v>
      </c>
      <c r="AL299" s="5">
        <v>0</v>
      </c>
      <c r="AM299" s="5">
        <v>0</v>
      </c>
      <c r="AN299" s="5">
        <v>0</v>
      </c>
      <c r="AO299" s="5">
        <v>0</v>
      </c>
      <c r="AP299" s="5">
        <v>0</v>
      </c>
      <c r="AQ299" s="5">
        <v>0</v>
      </c>
      <c r="AR299" s="5">
        <v>0</v>
      </c>
      <c r="AS299" s="5">
        <v>0</v>
      </c>
      <c r="AT299" s="5">
        <v>0</v>
      </c>
      <c r="AU299" s="5">
        <v>0</v>
      </c>
      <c r="AV299" s="5">
        <v>0</v>
      </c>
      <c r="AW299" s="5">
        <v>0</v>
      </c>
      <c r="AX299" s="5">
        <v>0</v>
      </c>
      <c r="AY299" s="5">
        <v>0</v>
      </c>
      <c r="AZ299" s="5">
        <v>0</v>
      </c>
      <c r="BA299" s="5">
        <v>0</v>
      </c>
      <c r="BB299" s="5">
        <v>0</v>
      </c>
      <c r="BC299" s="5">
        <v>0</v>
      </c>
      <c r="BD299" s="5">
        <v>0</v>
      </c>
      <c r="BE299" s="5">
        <v>0</v>
      </c>
      <c r="BF299" s="5">
        <v>0</v>
      </c>
      <c r="BG299" s="5">
        <v>0</v>
      </c>
      <c r="BH299" s="5">
        <v>0</v>
      </c>
      <c r="BI299" s="5">
        <v>0</v>
      </c>
      <c r="BJ299" s="5">
        <v>0</v>
      </c>
      <c r="BK299" s="5">
        <v>0</v>
      </c>
      <c r="BL299" s="5">
        <v>0</v>
      </c>
      <c r="BM299" s="5">
        <v>0</v>
      </c>
      <c r="BN299" s="5">
        <v>0</v>
      </c>
      <c r="BO299" s="5">
        <v>0</v>
      </c>
      <c r="BP299" s="5">
        <v>0</v>
      </c>
      <c r="BQ299" s="5">
        <v>0</v>
      </c>
      <c r="BR299" s="5">
        <v>182.8</v>
      </c>
      <c r="BS299" s="5" t="e">
        <f>$I$299/#REF!*100</f>
        <v>#REF!</v>
      </c>
      <c r="BT299" s="5">
        <v>0</v>
      </c>
      <c r="BV299" s="5">
        <v>0</v>
      </c>
      <c r="BW299" s="5">
        <v>0</v>
      </c>
      <c r="BX299" s="5">
        <v>0</v>
      </c>
      <c r="BY299" s="5">
        <v>0</v>
      </c>
      <c r="BZ299" s="5">
        <v>0</v>
      </c>
      <c r="CA299" s="5">
        <v>0</v>
      </c>
      <c r="CB299" s="5">
        <v>0</v>
      </c>
      <c r="CC299" s="5">
        <v>0</v>
      </c>
      <c r="CD299" s="5">
        <v>0</v>
      </c>
      <c r="CE299" s="5">
        <v>0</v>
      </c>
      <c r="CF299" s="5">
        <v>0</v>
      </c>
    </row>
    <row r="300" spans="1:84" s="5" customFormat="1" ht="14.25" x14ac:dyDescent="0.2">
      <c r="A300" s="6"/>
      <c r="B300" s="21" t="s">
        <v>103</v>
      </c>
      <c r="C300" s="22">
        <f>C299+C296+C290+C285+C277+C274</f>
        <v>3210</v>
      </c>
      <c r="D300" s="23">
        <v>108.41</v>
      </c>
      <c r="E300" s="23">
        <v>65.22</v>
      </c>
      <c r="F300" s="23">
        <v>78.56</v>
      </c>
      <c r="G300" s="23">
        <v>33.22</v>
      </c>
      <c r="H300" s="23">
        <v>468.32</v>
      </c>
      <c r="I300" s="23">
        <v>3094.6</v>
      </c>
      <c r="J300" s="28">
        <v>33.36</v>
      </c>
      <c r="K300" s="28">
        <v>17.48</v>
      </c>
      <c r="L300" s="28">
        <v>5.0599999999999996</v>
      </c>
      <c r="M300" s="28">
        <v>0</v>
      </c>
      <c r="N300" s="28">
        <v>189.07</v>
      </c>
      <c r="O300" s="28">
        <v>279.25</v>
      </c>
      <c r="P300" s="28">
        <v>31.8</v>
      </c>
      <c r="Q300" s="28">
        <v>0</v>
      </c>
      <c r="R300" s="28">
        <v>0</v>
      </c>
      <c r="S300" s="28">
        <v>8.99</v>
      </c>
      <c r="T300" s="28">
        <v>29.87</v>
      </c>
      <c r="U300" s="28">
        <v>3941.81</v>
      </c>
      <c r="V300" s="28">
        <v>5051.87</v>
      </c>
      <c r="W300" s="28">
        <v>1.99</v>
      </c>
      <c r="X300" s="28">
        <v>15.46</v>
      </c>
      <c r="Y300" s="28">
        <v>109.42</v>
      </c>
      <c r="Z300" s="5">
        <v>0.4</v>
      </c>
      <c r="AA300" s="5">
        <v>0</v>
      </c>
      <c r="AB300" s="5">
        <v>0</v>
      </c>
      <c r="AC300" s="5">
        <v>4787.01</v>
      </c>
      <c r="AD300" s="5">
        <v>3135.08</v>
      </c>
      <c r="AE300" s="5">
        <v>1135.6099999999999</v>
      </c>
      <c r="AF300" s="5">
        <v>2283.98</v>
      </c>
      <c r="AG300" s="5">
        <v>769.78</v>
      </c>
      <c r="AH300" s="5">
        <v>3128.17</v>
      </c>
      <c r="AI300" s="5">
        <v>2847.18</v>
      </c>
      <c r="AJ300" s="5">
        <v>3548.43</v>
      </c>
      <c r="AK300" s="5">
        <v>4475.4799999999996</v>
      </c>
      <c r="AL300" s="5">
        <v>1542.98</v>
      </c>
      <c r="AM300" s="5">
        <v>2586</v>
      </c>
      <c r="AN300" s="5">
        <v>14518.85</v>
      </c>
      <c r="AO300" s="5">
        <v>1081.3900000000001</v>
      </c>
      <c r="AP300" s="5">
        <v>4178.08</v>
      </c>
      <c r="AQ300" s="5">
        <v>2914.42</v>
      </c>
      <c r="AR300" s="5">
        <v>1957.13</v>
      </c>
      <c r="AS300" s="5">
        <v>1156.05</v>
      </c>
      <c r="AT300" s="5">
        <v>2.79</v>
      </c>
      <c r="AU300" s="5">
        <v>1.56</v>
      </c>
      <c r="AV300" s="5">
        <v>0.8</v>
      </c>
      <c r="AW300" s="5">
        <v>1.63</v>
      </c>
      <c r="AX300" s="5">
        <v>1.79</v>
      </c>
      <c r="AY300" s="5">
        <v>11.96</v>
      </c>
      <c r="AZ300" s="5">
        <v>1.04</v>
      </c>
      <c r="BA300" s="5">
        <v>38</v>
      </c>
      <c r="BB300" s="5">
        <v>0.54</v>
      </c>
      <c r="BC300" s="5">
        <v>30.71</v>
      </c>
      <c r="BD300" s="5">
        <v>1.74</v>
      </c>
      <c r="BE300" s="5">
        <v>0.17</v>
      </c>
      <c r="BF300" s="5">
        <v>0</v>
      </c>
      <c r="BG300" s="5">
        <v>0.3</v>
      </c>
      <c r="BH300" s="5">
        <v>3.11</v>
      </c>
      <c r="BI300" s="5">
        <v>52.49</v>
      </c>
      <c r="BJ300" s="5">
        <v>0.15</v>
      </c>
      <c r="BK300" s="5">
        <v>0</v>
      </c>
      <c r="BL300" s="5">
        <v>24.21</v>
      </c>
      <c r="BM300" s="5">
        <v>0.75</v>
      </c>
      <c r="BN300" s="5">
        <v>1.06</v>
      </c>
      <c r="BO300" s="5">
        <v>0</v>
      </c>
      <c r="BP300" s="5">
        <v>0</v>
      </c>
      <c r="BQ300" s="5">
        <v>0</v>
      </c>
      <c r="BR300" s="5">
        <v>2126.5100000000002</v>
      </c>
      <c r="BT300" s="5">
        <v>2191.96</v>
      </c>
      <c r="BV300" s="5">
        <v>0</v>
      </c>
      <c r="BW300" s="5">
        <v>0</v>
      </c>
      <c r="BX300" s="5">
        <v>0</v>
      </c>
      <c r="BY300" s="5">
        <v>0</v>
      </c>
      <c r="BZ300" s="5">
        <v>0</v>
      </c>
      <c r="CA300" s="5">
        <v>0</v>
      </c>
      <c r="CB300" s="5">
        <v>0</v>
      </c>
      <c r="CC300" s="5">
        <v>0</v>
      </c>
      <c r="CD300" s="5">
        <v>0</v>
      </c>
      <c r="CE300" s="5">
        <v>71.959999999999994</v>
      </c>
      <c r="CF300" s="5">
        <v>6.82</v>
      </c>
    </row>
    <row r="301" spans="1:84" s="2" customFormat="1" ht="15" x14ac:dyDescent="0.25">
      <c r="B301" s="24"/>
      <c r="C301" s="25"/>
      <c r="D301" s="26"/>
      <c r="E301" s="26"/>
      <c r="F301" s="26"/>
      <c r="G301" s="26"/>
      <c r="H301" s="26"/>
      <c r="I301" s="26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35"/>
    </row>
    <row r="302" spans="1:84" s="2" customFormat="1" ht="15" x14ac:dyDescent="0.25">
      <c r="B302" s="24"/>
      <c r="C302" s="25"/>
      <c r="D302" s="26"/>
      <c r="E302" s="26"/>
      <c r="F302" s="26"/>
      <c r="G302" s="26"/>
      <c r="H302" s="26"/>
      <c r="I302" s="26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35"/>
    </row>
    <row r="303" spans="1:84" s="2" customFormat="1" x14ac:dyDescent="0.25">
      <c r="A303" s="4"/>
      <c r="B303" s="57" t="s">
        <v>170</v>
      </c>
      <c r="C303" s="18"/>
      <c r="D303" s="19"/>
      <c r="E303" s="19"/>
      <c r="F303" s="19"/>
      <c r="G303" s="19"/>
      <c r="H303" s="19"/>
      <c r="I303" s="19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</row>
    <row r="304" spans="1:84" x14ac:dyDescent="0.25">
      <c r="A304" s="9"/>
      <c r="B304" s="57" t="s">
        <v>71</v>
      </c>
      <c r="C304" s="44"/>
      <c r="D304" s="45"/>
      <c r="E304" s="45"/>
      <c r="F304" s="45"/>
      <c r="G304" s="45"/>
      <c r="H304" s="45"/>
      <c r="I304" s="45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</row>
    <row r="305" spans="1:84" s="8" customFormat="1" x14ac:dyDescent="0.25">
      <c r="A305" s="9" t="str">
        <f>"2/6"</f>
        <v>2/6</v>
      </c>
      <c r="B305" s="46" t="s">
        <v>120</v>
      </c>
      <c r="C305" s="44" t="str">
        <f>"80"</f>
        <v>80</v>
      </c>
      <c r="D305" s="45">
        <v>7.81</v>
      </c>
      <c r="E305" s="45">
        <v>8.31</v>
      </c>
      <c r="F305" s="45">
        <v>10.52</v>
      </c>
      <c r="G305" s="45">
        <v>0</v>
      </c>
      <c r="H305" s="45">
        <v>1.39</v>
      </c>
      <c r="I305" s="45">
        <v>131.26989599999999</v>
      </c>
      <c r="J305" s="30">
        <v>5.07</v>
      </c>
      <c r="K305" s="30">
        <v>0.13</v>
      </c>
      <c r="L305" s="30">
        <v>0</v>
      </c>
      <c r="M305" s="30">
        <v>0</v>
      </c>
      <c r="N305" s="30">
        <v>1.39</v>
      </c>
      <c r="O305" s="30">
        <v>0</v>
      </c>
      <c r="P305" s="30">
        <v>0</v>
      </c>
      <c r="Q305" s="30">
        <v>0</v>
      </c>
      <c r="R305" s="30">
        <v>0</v>
      </c>
      <c r="S305" s="30">
        <v>0.02</v>
      </c>
      <c r="T305" s="30">
        <v>1.34</v>
      </c>
      <c r="U305" s="30">
        <v>285.85000000000002</v>
      </c>
      <c r="V305" s="30">
        <v>103.81</v>
      </c>
      <c r="W305" s="30">
        <v>0.24</v>
      </c>
      <c r="X305" s="30">
        <v>0.12</v>
      </c>
      <c r="Y305" s="30">
        <v>0.11</v>
      </c>
      <c r="Z305" s="50">
        <v>0</v>
      </c>
      <c r="AA305" s="8">
        <v>0</v>
      </c>
      <c r="AB305" s="8">
        <v>0</v>
      </c>
      <c r="AC305" s="8">
        <v>614.04</v>
      </c>
      <c r="AD305" s="8">
        <v>511.9</v>
      </c>
      <c r="AE305" s="8">
        <v>240.1</v>
      </c>
      <c r="AF305" s="8">
        <v>346.73</v>
      </c>
      <c r="AG305" s="8">
        <v>117.49</v>
      </c>
      <c r="AH305" s="8">
        <v>370.13</v>
      </c>
      <c r="AI305" s="8">
        <v>402.53</v>
      </c>
      <c r="AJ305" s="8">
        <v>445.37</v>
      </c>
      <c r="AK305" s="8">
        <v>696.64</v>
      </c>
      <c r="AL305" s="8">
        <v>193.76</v>
      </c>
      <c r="AM305" s="8">
        <v>236.03</v>
      </c>
      <c r="AN305" s="8">
        <v>1008.13</v>
      </c>
      <c r="AO305" s="8">
        <v>8.6999999999999993</v>
      </c>
      <c r="AP305" s="8">
        <v>226.1</v>
      </c>
      <c r="AQ305" s="8">
        <v>526.49</v>
      </c>
      <c r="AR305" s="8">
        <v>270.86</v>
      </c>
      <c r="AS305" s="8">
        <v>165.83</v>
      </c>
      <c r="AT305" s="8">
        <v>0.15</v>
      </c>
      <c r="AU305" s="8">
        <v>7.0000000000000007E-2</v>
      </c>
      <c r="AV305" s="8">
        <v>0.04</v>
      </c>
      <c r="AW305" s="8">
        <v>0.08</v>
      </c>
      <c r="AX305" s="8">
        <v>0.09</v>
      </c>
      <c r="AY305" s="8">
        <v>0.44</v>
      </c>
      <c r="AZ305" s="8">
        <v>0</v>
      </c>
      <c r="BA305" s="8">
        <v>1.19</v>
      </c>
      <c r="BB305" s="8">
        <v>0</v>
      </c>
      <c r="BC305" s="8">
        <v>0.37</v>
      </c>
      <c r="BD305" s="8">
        <v>0</v>
      </c>
      <c r="BE305" s="8">
        <v>0</v>
      </c>
      <c r="BF305" s="8">
        <v>0</v>
      </c>
      <c r="BG305" s="8">
        <v>0.08</v>
      </c>
      <c r="BH305" s="8">
        <v>0.13</v>
      </c>
      <c r="BI305" s="8">
        <v>0.98</v>
      </c>
      <c r="BJ305" s="8">
        <v>0</v>
      </c>
      <c r="BK305" s="8">
        <v>0</v>
      </c>
      <c r="BL305" s="8">
        <v>0.06</v>
      </c>
      <c r="BM305" s="8">
        <v>0</v>
      </c>
      <c r="BN305" s="8">
        <v>0</v>
      </c>
      <c r="BO305" s="8">
        <v>0</v>
      </c>
      <c r="BP305" s="8">
        <v>0</v>
      </c>
      <c r="BQ305" s="8">
        <v>0</v>
      </c>
      <c r="BR305" s="8">
        <v>65.41</v>
      </c>
      <c r="BT305" s="8">
        <v>114.53</v>
      </c>
      <c r="BV305" s="8">
        <v>0</v>
      </c>
      <c r="BW305" s="8">
        <v>0</v>
      </c>
      <c r="BX305" s="8">
        <v>0</v>
      </c>
      <c r="BY305" s="8">
        <v>0</v>
      </c>
      <c r="BZ305" s="8">
        <v>0</v>
      </c>
      <c r="CA305" s="8">
        <v>0</v>
      </c>
      <c r="CB305" s="8">
        <v>0</v>
      </c>
      <c r="CC305" s="8">
        <v>0</v>
      </c>
      <c r="CD305" s="8">
        <v>0</v>
      </c>
      <c r="CE305" s="8">
        <v>0</v>
      </c>
      <c r="CF305" s="8">
        <v>0.5</v>
      </c>
    </row>
    <row r="306" spans="1:84" s="8" customFormat="1" x14ac:dyDescent="0.25">
      <c r="A306" s="9" t="str">
        <f>"6/4"</f>
        <v>6/4</v>
      </c>
      <c r="B306" s="46" t="s">
        <v>171</v>
      </c>
      <c r="C306" s="44" t="str">
        <f>"200"</f>
        <v>200</v>
      </c>
      <c r="D306" s="45">
        <v>7.38</v>
      </c>
      <c r="E306" s="45">
        <v>2.93</v>
      </c>
      <c r="F306" s="45">
        <v>7.86</v>
      </c>
      <c r="G306" s="45">
        <v>2.44</v>
      </c>
      <c r="H306" s="45">
        <v>29.47</v>
      </c>
      <c r="I306" s="45">
        <v>224.78109599999999</v>
      </c>
      <c r="J306" s="30">
        <v>4.28</v>
      </c>
      <c r="K306" s="30">
        <v>0.09</v>
      </c>
      <c r="L306" s="30">
        <v>0</v>
      </c>
      <c r="M306" s="30">
        <v>0</v>
      </c>
      <c r="N306" s="30">
        <v>8.2899999999999991</v>
      </c>
      <c r="O306" s="30">
        <v>21.18</v>
      </c>
      <c r="P306" s="30">
        <v>2.91</v>
      </c>
      <c r="Q306" s="30">
        <v>0</v>
      </c>
      <c r="R306" s="30">
        <v>0</v>
      </c>
      <c r="S306" s="30">
        <v>0.1</v>
      </c>
      <c r="T306" s="30">
        <v>2.4</v>
      </c>
      <c r="U306" s="30">
        <v>374.32</v>
      </c>
      <c r="V306" s="30">
        <v>257.27</v>
      </c>
      <c r="W306" s="30">
        <v>0.16</v>
      </c>
      <c r="X306" s="30">
        <v>0.44</v>
      </c>
      <c r="Y306" s="30">
        <v>0.52</v>
      </c>
      <c r="Z306" s="50">
        <v>0</v>
      </c>
      <c r="AA306" s="8">
        <v>0</v>
      </c>
      <c r="AB306" s="8">
        <v>0</v>
      </c>
      <c r="AC306" s="8">
        <v>266.35000000000002</v>
      </c>
      <c r="AD306" s="8">
        <v>159.83000000000001</v>
      </c>
      <c r="AE306" s="8">
        <v>53.34</v>
      </c>
      <c r="AF306" s="8">
        <v>133.54</v>
      </c>
      <c r="AG306" s="8">
        <v>65.66</v>
      </c>
      <c r="AH306" s="8">
        <v>189.73</v>
      </c>
      <c r="AI306" s="8">
        <v>223.38</v>
      </c>
      <c r="AJ306" s="8">
        <v>241.74</v>
      </c>
      <c r="AK306" s="8">
        <v>333.6</v>
      </c>
      <c r="AL306" s="8">
        <v>84.16</v>
      </c>
      <c r="AM306" s="8">
        <v>211.6</v>
      </c>
      <c r="AN306" s="8">
        <v>1066.24</v>
      </c>
      <c r="AO306" s="8">
        <v>1.28</v>
      </c>
      <c r="AP306" s="8">
        <v>235.12</v>
      </c>
      <c r="AQ306" s="8">
        <v>227.85</v>
      </c>
      <c r="AR306" s="8">
        <v>155.88</v>
      </c>
      <c r="AS306" s="8">
        <v>86.91</v>
      </c>
      <c r="AT306" s="8">
        <v>0.11</v>
      </c>
      <c r="AU306" s="8">
        <v>0.05</v>
      </c>
      <c r="AV306" s="8">
        <v>0.03</v>
      </c>
      <c r="AW306" s="8">
        <v>0.06</v>
      </c>
      <c r="AX306" s="8">
        <v>7.0000000000000007E-2</v>
      </c>
      <c r="AY306" s="8">
        <v>0.35</v>
      </c>
      <c r="AZ306" s="8">
        <v>0</v>
      </c>
      <c r="BA306" s="8">
        <v>1.25</v>
      </c>
      <c r="BB306" s="8">
        <v>0</v>
      </c>
      <c r="BC306" s="8">
        <v>0.31</v>
      </c>
      <c r="BD306" s="8">
        <v>0</v>
      </c>
      <c r="BE306" s="8">
        <v>0</v>
      </c>
      <c r="BF306" s="8">
        <v>0</v>
      </c>
      <c r="BG306" s="8">
        <v>0.06</v>
      </c>
      <c r="BH306" s="8">
        <v>0.11</v>
      </c>
      <c r="BI306" s="8">
        <v>1.47</v>
      </c>
      <c r="BJ306" s="8">
        <v>0</v>
      </c>
      <c r="BK306" s="8">
        <v>0</v>
      </c>
      <c r="BL306" s="8">
        <v>0.99</v>
      </c>
      <c r="BM306" s="8">
        <v>0.05</v>
      </c>
      <c r="BN306" s="8">
        <v>0</v>
      </c>
      <c r="BO306" s="8">
        <v>0</v>
      </c>
      <c r="BP306" s="8">
        <v>0</v>
      </c>
      <c r="BQ306" s="8">
        <v>0</v>
      </c>
      <c r="BR306" s="8">
        <v>162.21</v>
      </c>
      <c r="BT306" s="8">
        <v>31.33</v>
      </c>
      <c r="BV306" s="8">
        <v>0</v>
      </c>
      <c r="BW306" s="8">
        <v>0</v>
      </c>
      <c r="BX306" s="8">
        <v>0</v>
      </c>
      <c r="BY306" s="8">
        <v>0</v>
      </c>
      <c r="BZ306" s="8">
        <v>0</v>
      </c>
      <c r="CA306" s="8">
        <v>0</v>
      </c>
      <c r="CB306" s="8">
        <v>0</v>
      </c>
      <c r="CC306" s="8">
        <v>0</v>
      </c>
      <c r="CD306" s="8">
        <v>0</v>
      </c>
      <c r="CE306" s="8">
        <v>4</v>
      </c>
      <c r="CF306" s="8">
        <v>0.8</v>
      </c>
    </row>
    <row r="307" spans="1:84" s="8" customFormat="1" x14ac:dyDescent="0.25">
      <c r="A307" s="9" t="str">
        <f>"9/13"</f>
        <v>9/13</v>
      </c>
      <c r="B307" s="46" t="s">
        <v>73</v>
      </c>
      <c r="C307" s="44" t="str">
        <f>"10"</f>
        <v>10</v>
      </c>
      <c r="D307" s="45">
        <v>0.08</v>
      </c>
      <c r="E307" s="45">
        <v>0.08</v>
      </c>
      <c r="F307" s="45">
        <v>7.25</v>
      </c>
      <c r="G307" s="45">
        <v>0</v>
      </c>
      <c r="H307" s="45">
        <v>0.13</v>
      </c>
      <c r="I307" s="45">
        <v>66.063999999999993</v>
      </c>
      <c r="J307" s="30">
        <v>4.71</v>
      </c>
      <c r="K307" s="30">
        <v>0.22</v>
      </c>
      <c r="L307" s="30">
        <v>0</v>
      </c>
      <c r="M307" s="30">
        <v>0</v>
      </c>
      <c r="N307" s="30">
        <v>0.13</v>
      </c>
      <c r="O307" s="30">
        <v>0</v>
      </c>
      <c r="P307" s="30">
        <v>0</v>
      </c>
      <c r="Q307" s="30">
        <v>0</v>
      </c>
      <c r="R307" s="30">
        <v>0</v>
      </c>
      <c r="S307" s="30">
        <v>0</v>
      </c>
      <c r="T307" s="30">
        <v>0.14000000000000001</v>
      </c>
      <c r="U307" s="30">
        <v>1.5</v>
      </c>
      <c r="V307" s="30">
        <v>3</v>
      </c>
      <c r="W307" s="30">
        <v>0.01</v>
      </c>
      <c r="X307" s="30">
        <v>0.01</v>
      </c>
      <c r="Y307" s="30">
        <v>0</v>
      </c>
      <c r="Z307" s="50">
        <v>0</v>
      </c>
      <c r="AA307" s="8">
        <v>0</v>
      </c>
      <c r="AB307" s="8">
        <v>0</v>
      </c>
      <c r="AC307" s="8">
        <v>7.6</v>
      </c>
      <c r="AD307" s="8">
        <v>4.5</v>
      </c>
      <c r="AE307" s="8">
        <v>1.7</v>
      </c>
      <c r="AF307" s="8">
        <v>4.7</v>
      </c>
      <c r="AG307" s="8">
        <v>4.3</v>
      </c>
      <c r="AH307" s="8">
        <v>4.2</v>
      </c>
      <c r="AI307" s="8">
        <v>3.6</v>
      </c>
      <c r="AJ307" s="8">
        <v>2.6</v>
      </c>
      <c r="AK307" s="8">
        <v>5.7</v>
      </c>
      <c r="AL307" s="8">
        <v>3.5</v>
      </c>
      <c r="AM307" s="8">
        <v>2.4</v>
      </c>
      <c r="AN307" s="8">
        <v>14.2</v>
      </c>
      <c r="AO307" s="8">
        <v>0</v>
      </c>
      <c r="AP307" s="8">
        <v>4.8</v>
      </c>
      <c r="AQ307" s="8">
        <v>5.4</v>
      </c>
      <c r="AR307" s="8">
        <v>4.2</v>
      </c>
      <c r="AS307" s="8">
        <v>1</v>
      </c>
      <c r="AT307" s="8">
        <v>0.27</v>
      </c>
      <c r="AU307" s="8">
        <v>0.12</v>
      </c>
      <c r="AV307" s="8">
        <v>7.0000000000000007E-2</v>
      </c>
      <c r="AW307" s="8">
        <v>0.15</v>
      </c>
      <c r="AX307" s="8">
        <v>0.17</v>
      </c>
      <c r="AY307" s="8">
        <v>0.79</v>
      </c>
      <c r="AZ307" s="8">
        <v>0</v>
      </c>
      <c r="BA307" s="8">
        <v>2.21</v>
      </c>
      <c r="BB307" s="8">
        <v>0</v>
      </c>
      <c r="BC307" s="8">
        <v>0.68</v>
      </c>
      <c r="BD307" s="8">
        <v>0</v>
      </c>
      <c r="BE307" s="8">
        <v>0</v>
      </c>
      <c r="BF307" s="8">
        <v>0</v>
      </c>
      <c r="BG307" s="8">
        <v>0.15</v>
      </c>
      <c r="BH307" s="8">
        <v>0.23</v>
      </c>
      <c r="BI307" s="8">
        <v>1.8</v>
      </c>
      <c r="BJ307" s="8">
        <v>0</v>
      </c>
      <c r="BK307" s="8">
        <v>0</v>
      </c>
      <c r="BL307" s="8">
        <v>0.09</v>
      </c>
      <c r="BM307" s="8">
        <v>0.01</v>
      </c>
      <c r="BN307" s="8">
        <v>0</v>
      </c>
      <c r="BO307" s="8">
        <v>0</v>
      </c>
      <c r="BP307" s="8">
        <v>0</v>
      </c>
      <c r="BQ307" s="8">
        <v>0</v>
      </c>
      <c r="BR307" s="8">
        <v>2.5</v>
      </c>
      <c r="BT307" s="8">
        <v>45</v>
      </c>
      <c r="BV307" s="8">
        <v>0</v>
      </c>
      <c r="BW307" s="8">
        <v>0</v>
      </c>
      <c r="BX307" s="8">
        <v>0</v>
      </c>
      <c r="BY307" s="8">
        <v>0</v>
      </c>
      <c r="BZ307" s="8">
        <v>0</v>
      </c>
      <c r="CA307" s="8">
        <v>0</v>
      </c>
      <c r="CB307" s="8">
        <v>0</v>
      </c>
      <c r="CC307" s="8">
        <v>0</v>
      </c>
      <c r="CD307" s="8">
        <v>0</v>
      </c>
      <c r="CE307" s="8">
        <v>0</v>
      </c>
      <c r="CF307" s="8">
        <v>0</v>
      </c>
    </row>
    <row r="308" spans="1:84" s="8" customFormat="1" x14ac:dyDescent="0.25">
      <c r="A308" s="9" t="str">
        <f>""</f>
        <v/>
      </c>
      <c r="B308" s="46" t="s">
        <v>74</v>
      </c>
      <c r="C308" s="44" t="str">
        <f>"20"</f>
        <v>20</v>
      </c>
      <c r="D308" s="45">
        <v>5.26</v>
      </c>
      <c r="E308" s="45">
        <v>5.26</v>
      </c>
      <c r="F308" s="45">
        <v>5.32</v>
      </c>
      <c r="G308" s="45">
        <v>0</v>
      </c>
      <c r="H308" s="45">
        <v>0</v>
      </c>
      <c r="I308" s="45">
        <v>70.12</v>
      </c>
      <c r="J308" s="30">
        <v>3.06</v>
      </c>
      <c r="K308" s="30">
        <v>0</v>
      </c>
      <c r="L308" s="30">
        <v>3.06</v>
      </c>
      <c r="M308" s="30">
        <v>0</v>
      </c>
      <c r="N308" s="30">
        <v>0</v>
      </c>
      <c r="O308" s="30">
        <v>0</v>
      </c>
      <c r="P308" s="30">
        <v>0</v>
      </c>
      <c r="Q308" s="30">
        <v>0</v>
      </c>
      <c r="R308" s="30">
        <v>0</v>
      </c>
      <c r="S308" s="30">
        <v>0.4</v>
      </c>
      <c r="T308" s="30">
        <v>0.86</v>
      </c>
      <c r="U308" s="30">
        <v>0</v>
      </c>
      <c r="V308" s="30">
        <v>20</v>
      </c>
      <c r="W308" s="30">
        <v>0.08</v>
      </c>
      <c r="X308" s="30">
        <v>0.04</v>
      </c>
      <c r="Y308" s="30">
        <v>0.14000000000000001</v>
      </c>
      <c r="Z308" s="50">
        <v>0</v>
      </c>
      <c r="AA308" s="8">
        <v>0</v>
      </c>
      <c r="AB308" s="8">
        <v>0</v>
      </c>
      <c r="AC308" s="8">
        <v>460</v>
      </c>
      <c r="AD308" s="8">
        <v>316</v>
      </c>
      <c r="AE308" s="8">
        <v>112</v>
      </c>
      <c r="AF308" s="8">
        <v>190</v>
      </c>
      <c r="AG308" s="8">
        <v>140</v>
      </c>
      <c r="AH308" s="8">
        <v>268</v>
      </c>
      <c r="AI308" s="8">
        <v>152</v>
      </c>
      <c r="AJ308" s="8">
        <v>174</v>
      </c>
      <c r="AK308" s="8">
        <v>312</v>
      </c>
      <c r="AL308" s="8">
        <v>140</v>
      </c>
      <c r="AM308" s="8">
        <v>102</v>
      </c>
      <c r="AN308" s="8">
        <v>1034</v>
      </c>
      <c r="AO308" s="8">
        <v>0</v>
      </c>
      <c r="AP308" s="8">
        <v>546</v>
      </c>
      <c r="AQ308" s="8">
        <v>258</v>
      </c>
      <c r="AR308" s="8">
        <v>278</v>
      </c>
      <c r="AS308" s="8">
        <v>43</v>
      </c>
      <c r="AT308" s="8">
        <v>0</v>
      </c>
      <c r="AU308" s="8">
        <v>0.02</v>
      </c>
      <c r="AV308" s="8">
        <v>0.08</v>
      </c>
      <c r="AW308" s="8">
        <v>0.22</v>
      </c>
      <c r="AX308" s="8">
        <v>0.26</v>
      </c>
      <c r="AY308" s="8">
        <v>0.67</v>
      </c>
      <c r="AZ308" s="8">
        <v>0.08</v>
      </c>
      <c r="BA308" s="8">
        <v>1.39</v>
      </c>
      <c r="BB308" s="8">
        <v>0.02</v>
      </c>
      <c r="BC308" s="8">
        <v>0.31</v>
      </c>
      <c r="BD308" s="8">
        <v>0.02</v>
      </c>
      <c r="BE308" s="8">
        <v>0</v>
      </c>
      <c r="BF308" s="8">
        <v>0</v>
      </c>
      <c r="BG308" s="8">
        <v>0</v>
      </c>
      <c r="BH308" s="8">
        <v>0.14000000000000001</v>
      </c>
      <c r="BI308" s="8">
        <v>1.04</v>
      </c>
      <c r="BJ308" s="8">
        <v>0</v>
      </c>
      <c r="BK308" s="8">
        <v>0</v>
      </c>
      <c r="BL308" s="8">
        <v>0.14000000000000001</v>
      </c>
      <c r="BM308" s="8">
        <v>0</v>
      </c>
      <c r="BN308" s="8">
        <v>0</v>
      </c>
      <c r="BO308" s="8">
        <v>0</v>
      </c>
      <c r="BP308" s="8">
        <v>0</v>
      </c>
      <c r="BQ308" s="8">
        <v>0</v>
      </c>
      <c r="BR308" s="8">
        <v>8.16</v>
      </c>
      <c r="BT308" s="8">
        <v>47.67</v>
      </c>
      <c r="BV308" s="8">
        <v>0</v>
      </c>
      <c r="BW308" s="8">
        <v>0</v>
      </c>
      <c r="BX308" s="8">
        <v>0</v>
      </c>
      <c r="BY308" s="8">
        <v>0</v>
      </c>
      <c r="BZ308" s="8">
        <v>0</v>
      </c>
      <c r="CA308" s="8">
        <v>0</v>
      </c>
      <c r="CB308" s="8">
        <v>0</v>
      </c>
      <c r="CC308" s="8">
        <v>0</v>
      </c>
      <c r="CD308" s="8">
        <v>0</v>
      </c>
      <c r="CE308" s="8">
        <v>0</v>
      </c>
      <c r="CF308" s="8">
        <v>0</v>
      </c>
    </row>
    <row r="309" spans="1:84" s="8" customFormat="1" x14ac:dyDescent="0.25">
      <c r="A309" s="9" t="str">
        <f>"-"</f>
        <v>-</v>
      </c>
      <c r="B309" s="46" t="s">
        <v>76</v>
      </c>
      <c r="C309" s="44" t="str">
        <f>"100"</f>
        <v>100</v>
      </c>
      <c r="D309" s="45">
        <v>6.61</v>
      </c>
      <c r="E309" s="45">
        <v>0</v>
      </c>
      <c r="F309" s="45">
        <v>0.66</v>
      </c>
      <c r="G309" s="45">
        <v>0.66</v>
      </c>
      <c r="H309" s="45">
        <v>46.7</v>
      </c>
      <c r="I309" s="45">
        <v>224.80099999999999</v>
      </c>
      <c r="J309" s="30">
        <v>0.2</v>
      </c>
      <c r="K309" s="30">
        <v>0</v>
      </c>
      <c r="L309" s="30">
        <v>0</v>
      </c>
      <c r="M309" s="30">
        <v>0</v>
      </c>
      <c r="N309" s="30">
        <v>1.1000000000000001</v>
      </c>
      <c r="O309" s="30">
        <v>45.6</v>
      </c>
      <c r="P309" s="30">
        <v>0.2</v>
      </c>
      <c r="Q309" s="30">
        <v>0</v>
      </c>
      <c r="R309" s="30">
        <v>0</v>
      </c>
      <c r="S309" s="30">
        <v>0.3</v>
      </c>
      <c r="T309" s="30">
        <v>1.8</v>
      </c>
      <c r="U309" s="30">
        <v>245.7</v>
      </c>
      <c r="V309" s="30">
        <v>82.46</v>
      </c>
      <c r="W309" s="30">
        <v>0.05</v>
      </c>
      <c r="X309" s="30">
        <v>1.36</v>
      </c>
      <c r="Y309" s="30">
        <v>0</v>
      </c>
      <c r="Z309" s="50">
        <v>0</v>
      </c>
      <c r="AA309" s="8">
        <v>0</v>
      </c>
      <c r="AB309" s="8">
        <v>0</v>
      </c>
      <c r="AC309" s="8">
        <v>508.95</v>
      </c>
      <c r="AD309" s="8">
        <v>168.78</v>
      </c>
      <c r="AE309" s="8">
        <v>100.05</v>
      </c>
      <c r="AF309" s="8">
        <v>200.1</v>
      </c>
      <c r="AG309" s="8">
        <v>75.69</v>
      </c>
      <c r="AH309" s="8">
        <v>361.92</v>
      </c>
      <c r="AI309" s="8">
        <v>224.46</v>
      </c>
      <c r="AJ309" s="8">
        <v>313.2</v>
      </c>
      <c r="AK309" s="8">
        <v>258.39</v>
      </c>
      <c r="AL309" s="8">
        <v>135.72</v>
      </c>
      <c r="AM309" s="8">
        <v>240.12</v>
      </c>
      <c r="AN309" s="8">
        <v>2007.96</v>
      </c>
      <c r="AO309" s="8">
        <v>234.9</v>
      </c>
      <c r="AP309" s="8">
        <v>654.24</v>
      </c>
      <c r="AQ309" s="8">
        <v>284.49</v>
      </c>
      <c r="AR309" s="8">
        <v>188.79</v>
      </c>
      <c r="AS309" s="8">
        <v>149.63999999999999</v>
      </c>
      <c r="AT309" s="8">
        <v>0</v>
      </c>
      <c r="AU309" s="8">
        <v>0</v>
      </c>
      <c r="AV309" s="8">
        <v>0</v>
      </c>
      <c r="AW309" s="8">
        <v>0</v>
      </c>
      <c r="AX309" s="8">
        <v>0</v>
      </c>
      <c r="AY309" s="8">
        <v>0</v>
      </c>
      <c r="AZ309" s="8">
        <v>0.14000000000000001</v>
      </c>
      <c r="BA309" s="8">
        <v>0.08</v>
      </c>
      <c r="BB309" s="8">
        <v>7.0000000000000007E-2</v>
      </c>
      <c r="BC309" s="8">
        <v>0.01</v>
      </c>
      <c r="BD309" s="8">
        <v>0</v>
      </c>
      <c r="BE309" s="8">
        <v>0</v>
      </c>
      <c r="BF309" s="8">
        <v>0</v>
      </c>
      <c r="BG309" s="8">
        <v>0</v>
      </c>
      <c r="BH309" s="8">
        <v>0.01</v>
      </c>
      <c r="BI309" s="8">
        <v>7.0000000000000007E-2</v>
      </c>
      <c r="BJ309" s="8">
        <v>0</v>
      </c>
      <c r="BK309" s="8">
        <v>0</v>
      </c>
      <c r="BL309" s="8">
        <v>0.28000000000000003</v>
      </c>
      <c r="BM309" s="8">
        <v>0.01</v>
      </c>
      <c r="BN309" s="8">
        <v>0</v>
      </c>
      <c r="BO309" s="8">
        <v>0</v>
      </c>
      <c r="BP309" s="8">
        <v>0</v>
      </c>
      <c r="BQ309" s="8">
        <v>0</v>
      </c>
      <c r="BR309" s="8">
        <v>39.1</v>
      </c>
      <c r="BT309" s="8">
        <v>0</v>
      </c>
      <c r="BV309" s="8">
        <v>0</v>
      </c>
      <c r="BW309" s="8">
        <v>0</v>
      </c>
      <c r="BX309" s="8">
        <v>0</v>
      </c>
      <c r="BY309" s="8">
        <v>0</v>
      </c>
      <c r="BZ309" s="8">
        <v>0</v>
      </c>
      <c r="CA309" s="8">
        <v>0</v>
      </c>
      <c r="CB309" s="8">
        <v>0</v>
      </c>
      <c r="CC309" s="8">
        <v>0</v>
      </c>
      <c r="CD309" s="8">
        <v>0</v>
      </c>
      <c r="CE309" s="8">
        <v>0</v>
      </c>
      <c r="CF309" s="8">
        <v>0</v>
      </c>
    </row>
    <row r="310" spans="1:84" s="9" customFormat="1" x14ac:dyDescent="0.25">
      <c r="A310" s="9" t="str">
        <f>"16/10"</f>
        <v>16/10</v>
      </c>
      <c r="B310" s="46" t="s">
        <v>77</v>
      </c>
      <c r="C310" s="44" t="str">
        <f>"200"</f>
        <v>200</v>
      </c>
      <c r="D310" s="45">
        <v>1.55</v>
      </c>
      <c r="E310" s="45">
        <v>1.45</v>
      </c>
      <c r="F310" s="45">
        <v>1.45</v>
      </c>
      <c r="G310" s="45">
        <v>0.05</v>
      </c>
      <c r="H310" s="45">
        <v>11.26</v>
      </c>
      <c r="I310" s="45">
        <v>62.40558</v>
      </c>
      <c r="J310" s="30">
        <v>1</v>
      </c>
      <c r="K310" s="30">
        <v>0</v>
      </c>
      <c r="L310" s="30">
        <v>0</v>
      </c>
      <c r="M310" s="30">
        <v>0</v>
      </c>
      <c r="N310" s="30">
        <v>11.26</v>
      </c>
      <c r="O310" s="30">
        <v>0</v>
      </c>
      <c r="P310" s="30">
        <v>0.1</v>
      </c>
      <c r="Q310" s="30">
        <v>0</v>
      </c>
      <c r="R310" s="30">
        <v>0</v>
      </c>
      <c r="S310" s="30">
        <v>0.05</v>
      </c>
      <c r="T310" s="30">
        <v>0.42</v>
      </c>
      <c r="U310" s="30">
        <v>25.1</v>
      </c>
      <c r="V310" s="30">
        <v>64.5</v>
      </c>
      <c r="W310" s="30">
        <v>0.06</v>
      </c>
      <c r="X310" s="30">
        <v>0.04</v>
      </c>
      <c r="Y310" s="30">
        <v>0.26</v>
      </c>
      <c r="Z310" s="51">
        <v>0</v>
      </c>
      <c r="AA310" s="9">
        <v>0</v>
      </c>
      <c r="AB310" s="9">
        <v>0</v>
      </c>
      <c r="AC310" s="9">
        <v>0</v>
      </c>
      <c r="AD310" s="9">
        <v>0</v>
      </c>
      <c r="AE310" s="9">
        <v>0</v>
      </c>
      <c r="AF310" s="9">
        <v>0</v>
      </c>
      <c r="AG310" s="9">
        <v>0</v>
      </c>
      <c r="AH310" s="9">
        <v>0</v>
      </c>
      <c r="AI310" s="9">
        <v>0</v>
      </c>
      <c r="AJ310" s="9">
        <v>0</v>
      </c>
      <c r="AK310" s="9">
        <v>0</v>
      </c>
      <c r="AL310" s="9">
        <v>0</v>
      </c>
      <c r="AM310" s="9">
        <v>0</v>
      </c>
      <c r="AN310" s="9">
        <v>0</v>
      </c>
      <c r="AO310" s="9">
        <v>0</v>
      </c>
      <c r="AP310" s="9">
        <v>0</v>
      </c>
      <c r="AQ310" s="9">
        <v>0</v>
      </c>
      <c r="AR310" s="9">
        <v>0</v>
      </c>
      <c r="AS310" s="9">
        <v>0</v>
      </c>
      <c r="AT310" s="9">
        <v>0</v>
      </c>
      <c r="AU310" s="9">
        <v>0</v>
      </c>
      <c r="AV310" s="9">
        <v>0</v>
      </c>
      <c r="AW310" s="9">
        <v>0</v>
      </c>
      <c r="AX310" s="9">
        <v>0</v>
      </c>
      <c r="AY310" s="9">
        <v>0</v>
      </c>
      <c r="AZ310" s="9">
        <v>0</v>
      </c>
      <c r="BA310" s="9">
        <v>0</v>
      </c>
      <c r="BB310" s="9">
        <v>0</v>
      </c>
      <c r="BC310" s="9">
        <v>0</v>
      </c>
      <c r="BD310" s="9">
        <v>0</v>
      </c>
      <c r="BE310" s="9">
        <v>0</v>
      </c>
      <c r="BF310" s="9">
        <v>0</v>
      </c>
      <c r="BG310" s="9">
        <v>0</v>
      </c>
      <c r="BH310" s="9">
        <v>0</v>
      </c>
      <c r="BI310" s="9">
        <v>0</v>
      </c>
      <c r="BJ310" s="9">
        <v>0</v>
      </c>
      <c r="BK310" s="9">
        <v>0</v>
      </c>
      <c r="BL310" s="9">
        <v>0</v>
      </c>
      <c r="BM310" s="9">
        <v>0</v>
      </c>
      <c r="BN310" s="9">
        <v>0</v>
      </c>
      <c r="BO310" s="9">
        <v>0</v>
      </c>
      <c r="BP310" s="9">
        <v>0</v>
      </c>
      <c r="BQ310" s="9">
        <v>0</v>
      </c>
      <c r="BR310" s="9">
        <v>194.3</v>
      </c>
      <c r="BT310" s="9">
        <v>6.67</v>
      </c>
      <c r="BV310" s="9">
        <v>0</v>
      </c>
      <c r="BW310" s="9">
        <v>0</v>
      </c>
      <c r="BX310" s="9">
        <v>0</v>
      </c>
      <c r="BY310" s="9">
        <v>0</v>
      </c>
      <c r="BZ310" s="9">
        <v>0</v>
      </c>
      <c r="CA310" s="9">
        <v>0</v>
      </c>
      <c r="CB310" s="9">
        <v>0</v>
      </c>
      <c r="CC310" s="9">
        <v>0</v>
      </c>
      <c r="CD310" s="9">
        <v>0</v>
      </c>
      <c r="CE310" s="9">
        <v>10</v>
      </c>
      <c r="CF310" s="9">
        <v>0</v>
      </c>
    </row>
    <row r="311" spans="1:84" s="10" customFormat="1" x14ac:dyDescent="0.25">
      <c r="A311" s="47"/>
      <c r="B311" s="48" t="s">
        <v>78</v>
      </c>
      <c r="C311" s="22">
        <f>C310+C308+C309+C307+C306+C305</f>
        <v>610</v>
      </c>
      <c r="D311" s="49">
        <v>28.69</v>
      </c>
      <c r="E311" s="49">
        <v>18.03</v>
      </c>
      <c r="F311" s="49">
        <v>33.06</v>
      </c>
      <c r="G311" s="49">
        <v>3.15</v>
      </c>
      <c r="H311" s="49">
        <v>88.95</v>
      </c>
      <c r="I311" s="49">
        <v>779.44</v>
      </c>
      <c r="J311" s="17">
        <v>18.32</v>
      </c>
      <c r="K311" s="17">
        <v>0.44</v>
      </c>
      <c r="L311" s="17">
        <v>3.06</v>
      </c>
      <c r="M311" s="17">
        <v>0</v>
      </c>
      <c r="N311" s="17">
        <v>22.17</v>
      </c>
      <c r="O311" s="17">
        <v>66.78</v>
      </c>
      <c r="P311" s="17">
        <v>3.21</v>
      </c>
      <c r="Q311" s="17">
        <v>0</v>
      </c>
      <c r="R311" s="17">
        <v>0</v>
      </c>
      <c r="S311" s="17">
        <v>0.87</v>
      </c>
      <c r="T311" s="17">
        <v>6.95</v>
      </c>
      <c r="U311" s="17">
        <v>932.47</v>
      </c>
      <c r="V311" s="17">
        <v>531.04999999999995</v>
      </c>
      <c r="W311" s="17">
        <v>0.6</v>
      </c>
      <c r="X311" s="17">
        <v>2</v>
      </c>
      <c r="Y311" s="17">
        <v>1.03</v>
      </c>
      <c r="Z311" s="10">
        <v>0</v>
      </c>
      <c r="AA311" s="10">
        <v>0</v>
      </c>
      <c r="AB311" s="10">
        <v>0</v>
      </c>
      <c r="AC311" s="10">
        <v>1856.93</v>
      </c>
      <c r="AD311" s="10">
        <v>1161</v>
      </c>
      <c r="AE311" s="10">
        <v>507.19</v>
      </c>
      <c r="AF311" s="10">
        <v>875.07</v>
      </c>
      <c r="AG311" s="10">
        <v>403.14</v>
      </c>
      <c r="AH311" s="10">
        <v>1193.98</v>
      </c>
      <c r="AI311" s="10">
        <v>1005.97</v>
      </c>
      <c r="AJ311" s="10">
        <v>1176.9100000000001</v>
      </c>
      <c r="AK311" s="10">
        <v>1606.33</v>
      </c>
      <c r="AL311" s="10">
        <v>557.14</v>
      </c>
      <c r="AM311" s="10">
        <v>792.15</v>
      </c>
      <c r="AN311" s="10">
        <v>5130.53</v>
      </c>
      <c r="AO311" s="10">
        <v>244.87</v>
      </c>
      <c r="AP311" s="10">
        <v>1666.25</v>
      </c>
      <c r="AQ311" s="10">
        <v>1302.23</v>
      </c>
      <c r="AR311" s="10">
        <v>897.72</v>
      </c>
      <c r="AS311" s="10">
        <v>446.38</v>
      </c>
      <c r="AT311" s="10">
        <v>0.53</v>
      </c>
      <c r="AU311" s="10">
        <v>0.26</v>
      </c>
      <c r="AV311" s="10">
        <v>0.21</v>
      </c>
      <c r="AW311" s="10">
        <v>0.51</v>
      </c>
      <c r="AX311" s="10">
        <v>0.6</v>
      </c>
      <c r="AY311" s="10">
        <v>2.25</v>
      </c>
      <c r="AZ311" s="10">
        <v>0.22</v>
      </c>
      <c r="BA311" s="10">
        <v>6.13</v>
      </c>
      <c r="BB311" s="10">
        <v>0.1</v>
      </c>
      <c r="BC311" s="10">
        <v>1.68</v>
      </c>
      <c r="BD311" s="10">
        <v>0.02</v>
      </c>
      <c r="BE311" s="10">
        <v>0</v>
      </c>
      <c r="BF311" s="10">
        <v>0</v>
      </c>
      <c r="BG311" s="10">
        <v>0.3</v>
      </c>
      <c r="BH311" s="10">
        <v>0.61</v>
      </c>
      <c r="BI311" s="10">
        <v>5.36</v>
      </c>
      <c r="BJ311" s="10">
        <v>0</v>
      </c>
      <c r="BK311" s="10">
        <v>0</v>
      </c>
      <c r="BL311" s="10">
        <v>1.55</v>
      </c>
      <c r="BM311" s="10">
        <v>0.08</v>
      </c>
      <c r="BN311" s="10">
        <v>0.01</v>
      </c>
      <c r="BO311" s="10">
        <v>0</v>
      </c>
      <c r="BP311" s="10">
        <v>0</v>
      </c>
      <c r="BQ311" s="10">
        <v>0</v>
      </c>
      <c r="BR311" s="10">
        <v>471.67</v>
      </c>
      <c r="BS311" s="10" t="e">
        <f>$I$311/#REF!*100</f>
        <v>#REF!</v>
      </c>
      <c r="BT311" s="10">
        <v>245.2</v>
      </c>
      <c r="BV311" s="10">
        <v>0</v>
      </c>
      <c r="BW311" s="10">
        <v>0</v>
      </c>
      <c r="BX311" s="10">
        <v>0</v>
      </c>
      <c r="BY311" s="10">
        <v>0</v>
      </c>
      <c r="BZ311" s="10">
        <v>0</v>
      </c>
      <c r="CA311" s="10">
        <v>0</v>
      </c>
      <c r="CB311" s="10">
        <v>0</v>
      </c>
      <c r="CC311" s="10">
        <v>0</v>
      </c>
      <c r="CD311" s="10">
        <v>0</v>
      </c>
      <c r="CE311" s="10">
        <v>14</v>
      </c>
      <c r="CF311" s="10">
        <v>1.3</v>
      </c>
    </row>
    <row r="312" spans="1:84" x14ac:dyDescent="0.25">
      <c r="A312" s="9"/>
      <c r="B312" s="57" t="s">
        <v>79</v>
      </c>
      <c r="C312" s="44"/>
      <c r="D312" s="45"/>
      <c r="E312" s="45"/>
      <c r="F312" s="45"/>
      <c r="G312" s="45"/>
      <c r="H312" s="45"/>
      <c r="I312" s="45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</row>
    <row r="313" spans="1:84" s="9" customFormat="1" x14ac:dyDescent="0.25">
      <c r="A313" s="9" t="str">
        <f>"-"</f>
        <v>-</v>
      </c>
      <c r="B313" s="46" t="s">
        <v>80</v>
      </c>
      <c r="C313" s="44" t="str">
        <f>"200"</f>
        <v>200</v>
      </c>
      <c r="D313" s="45">
        <v>1</v>
      </c>
      <c r="E313" s="45">
        <v>0</v>
      </c>
      <c r="F313" s="45">
        <v>0.2</v>
      </c>
      <c r="G313" s="45">
        <v>0</v>
      </c>
      <c r="H313" s="45">
        <v>20.2</v>
      </c>
      <c r="I313" s="45">
        <v>86.48</v>
      </c>
      <c r="J313" s="30">
        <v>0</v>
      </c>
      <c r="K313" s="30">
        <v>0</v>
      </c>
      <c r="L313" s="30">
        <v>0</v>
      </c>
      <c r="M313" s="30">
        <v>0</v>
      </c>
      <c r="N313" s="30">
        <v>19.8</v>
      </c>
      <c r="O313" s="30">
        <v>0.4</v>
      </c>
      <c r="P313" s="30">
        <v>0.4</v>
      </c>
      <c r="Q313" s="30">
        <v>0</v>
      </c>
      <c r="R313" s="30">
        <v>0</v>
      </c>
      <c r="S313" s="30">
        <v>1</v>
      </c>
      <c r="T313" s="30">
        <v>0.6</v>
      </c>
      <c r="U313" s="30">
        <v>52</v>
      </c>
      <c r="V313" s="30">
        <v>240</v>
      </c>
      <c r="W313" s="30">
        <v>0.02</v>
      </c>
      <c r="X313" s="30">
        <v>0.2</v>
      </c>
      <c r="Y313" s="30">
        <v>4</v>
      </c>
      <c r="Z313" s="51">
        <v>0.4</v>
      </c>
      <c r="AA313" s="9">
        <v>0</v>
      </c>
      <c r="AB313" s="9">
        <v>0</v>
      </c>
      <c r="AC313" s="9">
        <v>28</v>
      </c>
      <c r="AD313" s="9">
        <v>28</v>
      </c>
      <c r="AE313" s="9">
        <v>4</v>
      </c>
      <c r="AF313" s="9">
        <v>16</v>
      </c>
      <c r="AG313" s="9">
        <v>4</v>
      </c>
      <c r="AH313" s="9">
        <v>14</v>
      </c>
      <c r="AI313" s="9">
        <v>26</v>
      </c>
      <c r="AJ313" s="9">
        <v>16</v>
      </c>
      <c r="AK313" s="9">
        <v>116</v>
      </c>
      <c r="AL313" s="9">
        <v>10</v>
      </c>
      <c r="AM313" s="9">
        <v>22</v>
      </c>
      <c r="AN313" s="9">
        <v>64</v>
      </c>
      <c r="AO313" s="9">
        <v>340</v>
      </c>
      <c r="AP313" s="9">
        <v>20</v>
      </c>
      <c r="AQ313" s="9">
        <v>24</v>
      </c>
      <c r="AR313" s="9">
        <v>10</v>
      </c>
      <c r="AS313" s="9">
        <v>8</v>
      </c>
      <c r="AT313" s="9">
        <v>2.06</v>
      </c>
      <c r="AU313" s="9">
        <v>1.22</v>
      </c>
      <c r="AV313" s="9">
        <v>0.62</v>
      </c>
      <c r="AW313" s="9">
        <v>1.22</v>
      </c>
      <c r="AX313" s="9">
        <v>1.32</v>
      </c>
      <c r="AY313" s="9">
        <v>9.2200000000000006</v>
      </c>
      <c r="AZ313" s="9">
        <v>0.7</v>
      </c>
      <c r="BA313" s="9">
        <v>11.44</v>
      </c>
      <c r="BB313" s="9">
        <v>0.36</v>
      </c>
      <c r="BC313" s="9">
        <v>6.3</v>
      </c>
      <c r="BD313" s="9">
        <v>0.6</v>
      </c>
      <c r="BE313" s="9">
        <v>0</v>
      </c>
      <c r="BF313" s="9">
        <v>0</v>
      </c>
      <c r="BG313" s="9">
        <v>0</v>
      </c>
      <c r="BH313" s="9">
        <v>1.64</v>
      </c>
      <c r="BI313" s="9">
        <v>14.04</v>
      </c>
      <c r="BJ313" s="9">
        <v>0.14000000000000001</v>
      </c>
      <c r="BK313" s="9">
        <v>0</v>
      </c>
      <c r="BL313" s="9">
        <v>1.26</v>
      </c>
      <c r="BM313" s="9">
        <v>0.54</v>
      </c>
      <c r="BN313" s="9">
        <v>1.02</v>
      </c>
      <c r="BO313" s="9">
        <v>0</v>
      </c>
      <c r="BP313" s="9">
        <v>0</v>
      </c>
      <c r="BQ313" s="9">
        <v>0</v>
      </c>
      <c r="BR313" s="9">
        <v>176.2</v>
      </c>
      <c r="BT313" s="9">
        <v>0</v>
      </c>
      <c r="BV313" s="9">
        <v>0</v>
      </c>
      <c r="BW313" s="9">
        <v>0</v>
      </c>
      <c r="BX313" s="9">
        <v>0</v>
      </c>
      <c r="BY313" s="9">
        <v>0</v>
      </c>
      <c r="BZ313" s="9">
        <v>0</v>
      </c>
      <c r="CA313" s="9">
        <v>0</v>
      </c>
      <c r="CB313" s="9">
        <v>0</v>
      </c>
      <c r="CC313" s="9">
        <v>0</v>
      </c>
      <c r="CD313" s="9">
        <v>0</v>
      </c>
      <c r="CE313" s="9">
        <v>0</v>
      </c>
      <c r="CF313" s="9">
        <v>0</v>
      </c>
    </row>
    <row r="314" spans="1:84" s="10" customFormat="1" x14ac:dyDescent="0.25">
      <c r="A314" s="47"/>
      <c r="B314" s="48" t="s">
        <v>81</v>
      </c>
      <c r="C314" s="22" t="str">
        <f>C313</f>
        <v>200</v>
      </c>
      <c r="D314" s="49">
        <v>1</v>
      </c>
      <c r="E314" s="49">
        <v>0</v>
      </c>
      <c r="F314" s="49">
        <v>0.2</v>
      </c>
      <c r="G314" s="49">
        <v>0</v>
      </c>
      <c r="H314" s="49">
        <v>20.2</v>
      </c>
      <c r="I314" s="49">
        <v>86.48</v>
      </c>
      <c r="J314" s="17">
        <v>0</v>
      </c>
      <c r="K314" s="17">
        <v>0</v>
      </c>
      <c r="L314" s="17">
        <v>0</v>
      </c>
      <c r="M314" s="17">
        <v>0</v>
      </c>
      <c r="N314" s="17">
        <v>19.8</v>
      </c>
      <c r="O314" s="17">
        <v>0.4</v>
      </c>
      <c r="P314" s="17">
        <v>0.4</v>
      </c>
      <c r="Q314" s="17">
        <v>0</v>
      </c>
      <c r="R314" s="17">
        <v>0</v>
      </c>
      <c r="S314" s="17">
        <v>1</v>
      </c>
      <c r="T314" s="17">
        <v>0.6</v>
      </c>
      <c r="U314" s="17">
        <v>52</v>
      </c>
      <c r="V314" s="17">
        <v>240</v>
      </c>
      <c r="W314" s="17">
        <v>0.02</v>
      </c>
      <c r="X314" s="17">
        <v>0.2</v>
      </c>
      <c r="Y314" s="17">
        <v>4</v>
      </c>
      <c r="Z314" s="10">
        <v>0.4</v>
      </c>
      <c r="AA314" s="10">
        <v>0</v>
      </c>
      <c r="AB314" s="10">
        <v>0</v>
      </c>
      <c r="AC314" s="10">
        <v>28</v>
      </c>
      <c r="AD314" s="10">
        <v>28</v>
      </c>
      <c r="AE314" s="10">
        <v>4</v>
      </c>
      <c r="AF314" s="10">
        <v>16</v>
      </c>
      <c r="AG314" s="10">
        <v>4</v>
      </c>
      <c r="AH314" s="10">
        <v>14</v>
      </c>
      <c r="AI314" s="10">
        <v>26</v>
      </c>
      <c r="AJ314" s="10">
        <v>16</v>
      </c>
      <c r="AK314" s="10">
        <v>116</v>
      </c>
      <c r="AL314" s="10">
        <v>10</v>
      </c>
      <c r="AM314" s="10">
        <v>22</v>
      </c>
      <c r="AN314" s="10">
        <v>64</v>
      </c>
      <c r="AO314" s="10">
        <v>340</v>
      </c>
      <c r="AP314" s="10">
        <v>20</v>
      </c>
      <c r="AQ314" s="10">
        <v>24</v>
      </c>
      <c r="AR314" s="10">
        <v>10</v>
      </c>
      <c r="AS314" s="10">
        <v>8</v>
      </c>
      <c r="AT314" s="10">
        <v>2.06</v>
      </c>
      <c r="AU314" s="10">
        <v>1.22</v>
      </c>
      <c r="AV314" s="10">
        <v>0.62</v>
      </c>
      <c r="AW314" s="10">
        <v>1.22</v>
      </c>
      <c r="AX314" s="10">
        <v>1.32</v>
      </c>
      <c r="AY314" s="10">
        <v>9.2200000000000006</v>
      </c>
      <c r="AZ314" s="10">
        <v>0.7</v>
      </c>
      <c r="BA314" s="10">
        <v>11.44</v>
      </c>
      <c r="BB314" s="10">
        <v>0.36</v>
      </c>
      <c r="BC314" s="10">
        <v>6.3</v>
      </c>
      <c r="BD314" s="10">
        <v>0.6</v>
      </c>
      <c r="BE314" s="10">
        <v>0</v>
      </c>
      <c r="BF314" s="10">
        <v>0</v>
      </c>
      <c r="BG314" s="10">
        <v>0</v>
      </c>
      <c r="BH314" s="10">
        <v>1.64</v>
      </c>
      <c r="BI314" s="10">
        <v>14.04</v>
      </c>
      <c r="BJ314" s="10">
        <v>0.14000000000000001</v>
      </c>
      <c r="BK314" s="10">
        <v>0</v>
      </c>
      <c r="BL314" s="10">
        <v>1.26</v>
      </c>
      <c r="BM314" s="10">
        <v>0.54</v>
      </c>
      <c r="BN314" s="10">
        <v>1.02</v>
      </c>
      <c r="BO314" s="10">
        <v>0</v>
      </c>
      <c r="BP314" s="10">
        <v>0</v>
      </c>
      <c r="BQ314" s="10">
        <v>0</v>
      </c>
      <c r="BR314" s="10">
        <v>176.2</v>
      </c>
      <c r="BS314" s="10" t="e">
        <f>$I$314/#REF!*100</f>
        <v>#REF!</v>
      </c>
      <c r="BT314" s="10">
        <v>0</v>
      </c>
      <c r="BV314" s="10">
        <v>0</v>
      </c>
      <c r="BW314" s="10">
        <v>0</v>
      </c>
      <c r="BX314" s="10">
        <v>0</v>
      </c>
      <c r="BY314" s="10">
        <v>0</v>
      </c>
      <c r="BZ314" s="10">
        <v>0</v>
      </c>
      <c r="CA314" s="10">
        <v>0</v>
      </c>
      <c r="CB314" s="10">
        <v>0</v>
      </c>
      <c r="CC314" s="10">
        <v>0</v>
      </c>
      <c r="CD314" s="10">
        <v>0</v>
      </c>
      <c r="CE314" s="10">
        <v>0</v>
      </c>
      <c r="CF314" s="10">
        <v>0</v>
      </c>
    </row>
    <row r="315" spans="1:84" x14ac:dyDescent="0.25">
      <c r="A315" s="9"/>
      <c r="B315" s="57" t="s">
        <v>82</v>
      </c>
      <c r="C315" s="44"/>
      <c r="D315" s="45"/>
      <c r="E315" s="45"/>
      <c r="F315" s="45"/>
      <c r="G315" s="45"/>
      <c r="H315" s="45"/>
      <c r="I315" s="45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</row>
    <row r="316" spans="1:84" s="8" customFormat="1" x14ac:dyDescent="0.25">
      <c r="A316" s="9" t="str">
        <f>"47/1"</f>
        <v>47/1</v>
      </c>
      <c r="B316" s="46" t="s">
        <v>153</v>
      </c>
      <c r="C316" s="44" t="str">
        <f>"100"</f>
        <v>100</v>
      </c>
      <c r="D316" s="45">
        <v>0.99</v>
      </c>
      <c r="E316" s="45">
        <v>0</v>
      </c>
      <c r="F316" s="45">
        <v>6.96</v>
      </c>
      <c r="G316" s="45">
        <v>6.96</v>
      </c>
      <c r="H316" s="45">
        <v>4.3099999999999996</v>
      </c>
      <c r="I316" s="45">
        <v>86.491620546012697</v>
      </c>
      <c r="J316" s="30">
        <v>0.89</v>
      </c>
      <c r="K316" s="30">
        <v>4.55</v>
      </c>
      <c r="L316" s="30">
        <v>0.89</v>
      </c>
      <c r="M316" s="30">
        <v>0</v>
      </c>
      <c r="N316" s="30">
        <v>2.13</v>
      </c>
      <c r="O316" s="30">
        <v>2.17</v>
      </c>
      <c r="P316" s="30">
        <v>1.2</v>
      </c>
      <c r="Q316" s="30">
        <v>0</v>
      </c>
      <c r="R316" s="30">
        <v>0</v>
      </c>
      <c r="S316" s="30">
        <v>0.17</v>
      </c>
      <c r="T316" s="30">
        <v>0.9</v>
      </c>
      <c r="U316" s="30">
        <v>0</v>
      </c>
      <c r="V316" s="30">
        <v>152.43</v>
      </c>
      <c r="W316" s="30">
        <v>0.02</v>
      </c>
      <c r="X316" s="30">
        <v>0.34</v>
      </c>
      <c r="Y316" s="30">
        <v>6.68</v>
      </c>
      <c r="Z316" s="50">
        <v>0</v>
      </c>
      <c r="AA316" s="8">
        <v>0</v>
      </c>
      <c r="AB316" s="8">
        <v>0</v>
      </c>
      <c r="AC316" s="8">
        <v>38.86</v>
      </c>
      <c r="AD316" s="8">
        <v>42.07</v>
      </c>
      <c r="AE316" s="8">
        <v>8.31</v>
      </c>
      <c r="AF316" s="8">
        <v>27.84</v>
      </c>
      <c r="AG316" s="8">
        <v>8.0500000000000007</v>
      </c>
      <c r="AH316" s="8">
        <v>26.85</v>
      </c>
      <c r="AI316" s="8">
        <v>31.96</v>
      </c>
      <c r="AJ316" s="8">
        <v>63.97</v>
      </c>
      <c r="AK316" s="8">
        <v>101.94</v>
      </c>
      <c r="AL316" s="8">
        <v>11.51</v>
      </c>
      <c r="AM316" s="8">
        <v>27.13</v>
      </c>
      <c r="AN316" s="8">
        <v>125.46</v>
      </c>
      <c r="AO316" s="8">
        <v>0</v>
      </c>
      <c r="AP316" s="8">
        <v>27.4</v>
      </c>
      <c r="AQ316" s="8">
        <v>29.53</v>
      </c>
      <c r="AR316" s="8">
        <v>22.36</v>
      </c>
      <c r="AS316" s="8">
        <v>8.1199999999999992</v>
      </c>
      <c r="AT316" s="8">
        <v>0</v>
      </c>
      <c r="AU316" s="8">
        <v>0</v>
      </c>
      <c r="AV316" s="8">
        <v>0</v>
      </c>
      <c r="AW316" s="8">
        <v>0</v>
      </c>
      <c r="AX316" s="8">
        <v>0</v>
      </c>
      <c r="AY316" s="8">
        <v>0</v>
      </c>
      <c r="AZ316" s="8">
        <v>0</v>
      </c>
      <c r="BA316" s="8">
        <v>0.43</v>
      </c>
      <c r="BB316" s="8">
        <v>0</v>
      </c>
      <c r="BC316" s="8">
        <v>0.28000000000000003</v>
      </c>
      <c r="BD316" s="8">
        <v>0.02</v>
      </c>
      <c r="BE316" s="8">
        <v>0.05</v>
      </c>
      <c r="BF316" s="8">
        <v>0</v>
      </c>
      <c r="BG316" s="8">
        <v>0</v>
      </c>
      <c r="BH316" s="8">
        <v>0</v>
      </c>
      <c r="BI316" s="8">
        <v>1.65</v>
      </c>
      <c r="BJ316" s="8">
        <v>0</v>
      </c>
      <c r="BK316" s="8">
        <v>0</v>
      </c>
      <c r="BL316" s="8">
        <v>4.0599999999999996</v>
      </c>
      <c r="BM316" s="8">
        <v>0</v>
      </c>
      <c r="BN316" s="8">
        <v>0</v>
      </c>
      <c r="BO316" s="8">
        <v>0</v>
      </c>
      <c r="BP316" s="8">
        <v>0</v>
      </c>
      <c r="BQ316" s="8">
        <v>0</v>
      </c>
      <c r="BR316" s="8">
        <v>52.07</v>
      </c>
      <c r="BT316" s="8">
        <v>122.05</v>
      </c>
      <c r="BV316" s="8">
        <v>0</v>
      </c>
      <c r="BW316" s="8">
        <v>0</v>
      </c>
      <c r="BX316" s="8">
        <v>0</v>
      </c>
      <c r="BY316" s="8">
        <v>0</v>
      </c>
      <c r="BZ316" s="8">
        <v>0</v>
      </c>
      <c r="CA316" s="8">
        <v>0</v>
      </c>
      <c r="CB316" s="8">
        <v>0</v>
      </c>
      <c r="CC316" s="8">
        <v>0</v>
      </c>
      <c r="CD316" s="8">
        <v>0</v>
      </c>
      <c r="CE316" s="8">
        <v>0</v>
      </c>
      <c r="CF316" s="8">
        <v>0</v>
      </c>
    </row>
    <row r="317" spans="1:84" s="8" customFormat="1" x14ac:dyDescent="0.25">
      <c r="A317" s="9" t="str">
        <f>"7/2"</f>
        <v>7/2</v>
      </c>
      <c r="B317" s="46" t="s">
        <v>145</v>
      </c>
      <c r="C317" s="44" t="str">
        <f>"300"</f>
        <v>300</v>
      </c>
      <c r="D317" s="45">
        <v>2.35</v>
      </c>
      <c r="E317" s="45">
        <v>0.31</v>
      </c>
      <c r="F317" s="45">
        <v>4.41</v>
      </c>
      <c r="G317" s="45">
        <v>3.21</v>
      </c>
      <c r="H317" s="45">
        <v>9.18</v>
      </c>
      <c r="I317" s="45">
        <v>90.796364999999994</v>
      </c>
      <c r="J317" s="30">
        <v>1.49</v>
      </c>
      <c r="K317" s="30">
        <v>1.95</v>
      </c>
      <c r="L317" s="30">
        <v>1.08</v>
      </c>
      <c r="M317" s="30">
        <v>0</v>
      </c>
      <c r="N317" s="30">
        <v>4.9800000000000004</v>
      </c>
      <c r="O317" s="30">
        <v>4.2</v>
      </c>
      <c r="P317" s="30">
        <v>2.14</v>
      </c>
      <c r="Q317" s="30">
        <v>0</v>
      </c>
      <c r="R317" s="30">
        <v>0</v>
      </c>
      <c r="S317" s="30">
        <v>0.44</v>
      </c>
      <c r="T317" s="30">
        <v>2.59</v>
      </c>
      <c r="U317" s="30">
        <v>598.30999999999995</v>
      </c>
      <c r="V317" s="30">
        <v>392</v>
      </c>
      <c r="W317" s="30">
        <v>0.06</v>
      </c>
      <c r="X317" s="30">
        <v>0.89</v>
      </c>
      <c r="Y317" s="30">
        <v>16.28</v>
      </c>
      <c r="Z317" s="50">
        <v>0</v>
      </c>
      <c r="AA317" s="8">
        <v>0</v>
      </c>
      <c r="AB317" s="8">
        <v>0</v>
      </c>
      <c r="AC317" s="8">
        <v>66.86</v>
      </c>
      <c r="AD317" s="8">
        <v>66.55</v>
      </c>
      <c r="AE317" s="8">
        <v>19.88</v>
      </c>
      <c r="AF317" s="8">
        <v>48.53</v>
      </c>
      <c r="AG317" s="8">
        <v>14.07</v>
      </c>
      <c r="AH317" s="8">
        <v>56.39</v>
      </c>
      <c r="AI317" s="8">
        <v>74.72</v>
      </c>
      <c r="AJ317" s="8">
        <v>112.1</v>
      </c>
      <c r="AK317" s="8">
        <v>164.66</v>
      </c>
      <c r="AL317" s="8">
        <v>26.13</v>
      </c>
      <c r="AM317" s="8">
        <v>49.76</v>
      </c>
      <c r="AN317" s="8">
        <v>296.13</v>
      </c>
      <c r="AO317" s="8">
        <v>2.4</v>
      </c>
      <c r="AP317" s="8">
        <v>55.27</v>
      </c>
      <c r="AQ317" s="8">
        <v>54.96</v>
      </c>
      <c r="AR317" s="8">
        <v>46.83</v>
      </c>
      <c r="AS317" s="8">
        <v>19.850000000000001</v>
      </c>
      <c r="AT317" s="8">
        <v>0.01</v>
      </c>
      <c r="AU317" s="8">
        <v>0.01</v>
      </c>
      <c r="AV317" s="8">
        <v>0</v>
      </c>
      <c r="AW317" s="8">
        <v>0.01</v>
      </c>
      <c r="AX317" s="8">
        <v>0.01</v>
      </c>
      <c r="AY317" s="8">
        <v>0.06</v>
      </c>
      <c r="AZ317" s="8">
        <v>0</v>
      </c>
      <c r="BA317" s="8">
        <v>0.26</v>
      </c>
      <c r="BB317" s="8">
        <v>0</v>
      </c>
      <c r="BC317" s="8">
        <v>0.15</v>
      </c>
      <c r="BD317" s="8">
        <v>0.01</v>
      </c>
      <c r="BE317" s="8">
        <v>0.02</v>
      </c>
      <c r="BF317" s="8">
        <v>0</v>
      </c>
      <c r="BG317" s="8">
        <v>0.01</v>
      </c>
      <c r="BH317" s="8">
        <v>0.01</v>
      </c>
      <c r="BI317" s="8">
        <v>0.76</v>
      </c>
      <c r="BJ317" s="8">
        <v>0</v>
      </c>
      <c r="BK317" s="8">
        <v>0</v>
      </c>
      <c r="BL317" s="8">
        <v>1.8</v>
      </c>
      <c r="BM317" s="8">
        <v>0</v>
      </c>
      <c r="BN317" s="8">
        <v>0.01</v>
      </c>
      <c r="BO317" s="8">
        <v>0</v>
      </c>
      <c r="BP317" s="8">
        <v>0</v>
      </c>
      <c r="BQ317" s="8">
        <v>0</v>
      </c>
      <c r="BR317" s="8">
        <v>356.53</v>
      </c>
      <c r="BT317" s="8">
        <v>298.64</v>
      </c>
      <c r="BV317" s="8">
        <v>0</v>
      </c>
      <c r="BW317" s="8">
        <v>0</v>
      </c>
      <c r="BX317" s="8">
        <v>0</v>
      </c>
      <c r="BY317" s="8">
        <v>0</v>
      </c>
      <c r="BZ317" s="8">
        <v>0</v>
      </c>
      <c r="CA317" s="8">
        <v>0</v>
      </c>
      <c r="CB317" s="8">
        <v>0</v>
      </c>
      <c r="CC317" s="8">
        <v>0</v>
      </c>
      <c r="CD317" s="8">
        <v>0</v>
      </c>
      <c r="CE317" s="8">
        <v>0</v>
      </c>
      <c r="CF317" s="8">
        <v>1.5</v>
      </c>
    </row>
    <row r="318" spans="1:84" s="8" customFormat="1" x14ac:dyDescent="0.25">
      <c r="A318" s="9" t="str">
        <f>"5/9"</f>
        <v>5/9</v>
      </c>
      <c r="B318" s="46" t="s">
        <v>172</v>
      </c>
      <c r="C318" s="44">
        <v>150</v>
      </c>
      <c r="D318" s="45">
        <v>19.41</v>
      </c>
      <c r="E318" s="45">
        <v>17.899999999999999</v>
      </c>
      <c r="F318" s="45">
        <v>16.670000000000002</v>
      </c>
      <c r="G318" s="45">
        <v>2.39</v>
      </c>
      <c r="H318" s="45">
        <v>8.85</v>
      </c>
      <c r="I318" s="45">
        <v>264.17574000000002</v>
      </c>
      <c r="J318" s="30">
        <v>4.97</v>
      </c>
      <c r="K318" s="30">
        <v>1.95</v>
      </c>
      <c r="L318" s="30">
        <v>0.38</v>
      </c>
      <c r="M318" s="30">
        <v>0</v>
      </c>
      <c r="N318" s="30">
        <v>0.23</v>
      </c>
      <c r="O318" s="30">
        <v>8.6199999999999992</v>
      </c>
      <c r="P318" s="30">
        <v>0.04</v>
      </c>
      <c r="Q318" s="30">
        <v>0</v>
      </c>
      <c r="R318" s="30">
        <v>0</v>
      </c>
      <c r="S318" s="30">
        <v>0.06</v>
      </c>
      <c r="T318" s="30">
        <v>1.21</v>
      </c>
      <c r="U318" s="30">
        <v>129.06</v>
      </c>
      <c r="V318" s="30">
        <v>194.41</v>
      </c>
      <c r="W318" s="30">
        <v>0.15</v>
      </c>
      <c r="X318" s="30">
        <v>7.47</v>
      </c>
      <c r="Y318" s="30">
        <v>0.37</v>
      </c>
      <c r="Z318" s="50">
        <v>0</v>
      </c>
      <c r="AA318" s="8">
        <v>0</v>
      </c>
      <c r="AB318" s="8">
        <v>0</v>
      </c>
      <c r="AC318" s="8">
        <v>1712.3</v>
      </c>
      <c r="AD318" s="8">
        <v>1814.27</v>
      </c>
      <c r="AE318" s="8">
        <v>511.28</v>
      </c>
      <c r="AF318" s="8">
        <v>926.16</v>
      </c>
      <c r="AG318" s="8">
        <v>242.93</v>
      </c>
      <c r="AH318" s="8">
        <v>924.75</v>
      </c>
      <c r="AI318" s="8">
        <v>1249.46</v>
      </c>
      <c r="AJ318" s="8">
        <v>1202.75</v>
      </c>
      <c r="AK318" s="8">
        <v>2037</v>
      </c>
      <c r="AL318" s="8">
        <v>813.92</v>
      </c>
      <c r="AM318" s="8">
        <v>1079.06</v>
      </c>
      <c r="AN318" s="8">
        <v>3637.17</v>
      </c>
      <c r="AO318" s="8">
        <v>328.3</v>
      </c>
      <c r="AP318" s="8">
        <v>819.44</v>
      </c>
      <c r="AQ318" s="8">
        <v>908.03</v>
      </c>
      <c r="AR318" s="8">
        <v>757.62</v>
      </c>
      <c r="AS318" s="8">
        <v>303.05</v>
      </c>
      <c r="AT318" s="8">
        <v>0</v>
      </c>
      <c r="AU318" s="8">
        <v>0</v>
      </c>
      <c r="AV318" s="8">
        <v>0</v>
      </c>
      <c r="AW318" s="8">
        <v>0</v>
      </c>
      <c r="AX318" s="8">
        <v>0</v>
      </c>
      <c r="AY318" s="8">
        <v>0</v>
      </c>
      <c r="AZ318" s="8">
        <v>0</v>
      </c>
      <c r="BA318" s="8">
        <v>0.65</v>
      </c>
      <c r="BB318" s="8">
        <v>0</v>
      </c>
      <c r="BC318" s="8">
        <v>0.42</v>
      </c>
      <c r="BD318" s="8">
        <v>0.03</v>
      </c>
      <c r="BE318" s="8">
        <v>7.0000000000000007E-2</v>
      </c>
      <c r="BF318" s="8">
        <v>0</v>
      </c>
      <c r="BG318" s="8">
        <v>0</v>
      </c>
      <c r="BH318" s="8">
        <v>0</v>
      </c>
      <c r="BI318" s="8">
        <v>2.46</v>
      </c>
      <c r="BJ318" s="8">
        <v>0</v>
      </c>
      <c r="BK318" s="8">
        <v>0</v>
      </c>
      <c r="BL318" s="8">
        <v>6.11</v>
      </c>
      <c r="BM318" s="8">
        <v>0</v>
      </c>
      <c r="BN318" s="8">
        <v>0</v>
      </c>
      <c r="BO318" s="8">
        <v>0</v>
      </c>
      <c r="BP318" s="8">
        <v>0</v>
      </c>
      <c r="BQ318" s="8">
        <v>0</v>
      </c>
      <c r="BR318" s="8">
        <v>109.41</v>
      </c>
      <c r="BT318" s="8">
        <v>265.66000000000003</v>
      </c>
      <c r="BV318" s="8">
        <v>0</v>
      </c>
      <c r="BW318" s="8">
        <v>0</v>
      </c>
      <c r="BX318" s="8">
        <v>0</v>
      </c>
      <c r="BY318" s="8">
        <v>0</v>
      </c>
      <c r="BZ318" s="8">
        <v>0</v>
      </c>
      <c r="CA318" s="8">
        <v>0</v>
      </c>
      <c r="CB318" s="8">
        <v>0</v>
      </c>
      <c r="CC318" s="8">
        <v>0</v>
      </c>
      <c r="CD318" s="8">
        <v>0</v>
      </c>
      <c r="CE318" s="8">
        <v>0</v>
      </c>
      <c r="CF318" s="8">
        <v>3.25</v>
      </c>
    </row>
    <row r="319" spans="1:84" s="8" customFormat="1" x14ac:dyDescent="0.25">
      <c r="A319" s="9" t="str">
        <f>"57/3"</f>
        <v>57/3</v>
      </c>
      <c r="B319" s="46" t="s">
        <v>112</v>
      </c>
      <c r="C319" s="44" t="str">
        <f>"200"</f>
        <v>200</v>
      </c>
      <c r="D319" s="45">
        <v>7.03</v>
      </c>
      <c r="E319" s="45">
        <v>0</v>
      </c>
      <c r="F319" s="45">
        <v>0.78</v>
      </c>
      <c r="G319" s="45">
        <v>0.88</v>
      </c>
      <c r="H319" s="45">
        <v>43.13</v>
      </c>
      <c r="I319" s="45">
        <v>216.168396</v>
      </c>
      <c r="J319" s="30">
        <v>0.14000000000000001</v>
      </c>
      <c r="K319" s="30">
        <v>0</v>
      </c>
      <c r="L319" s="30">
        <v>0</v>
      </c>
      <c r="M319" s="30">
        <v>0</v>
      </c>
      <c r="N319" s="30">
        <v>1.24</v>
      </c>
      <c r="O319" s="30">
        <v>41.89</v>
      </c>
      <c r="P319" s="30">
        <v>2.29</v>
      </c>
      <c r="Q319" s="30">
        <v>0</v>
      </c>
      <c r="R319" s="30">
        <v>0</v>
      </c>
      <c r="S319" s="30">
        <v>0</v>
      </c>
      <c r="T319" s="30">
        <v>1.67</v>
      </c>
      <c r="U319" s="30">
        <v>518.16999999999996</v>
      </c>
      <c r="V319" s="30">
        <v>73.709999999999994</v>
      </c>
      <c r="W319" s="30">
        <v>0.02</v>
      </c>
      <c r="X319" s="30">
        <v>0.65</v>
      </c>
      <c r="Y319" s="30">
        <v>0</v>
      </c>
      <c r="Z319" s="50">
        <v>0</v>
      </c>
      <c r="AA319" s="8">
        <v>0</v>
      </c>
      <c r="AB319" s="8">
        <v>0</v>
      </c>
      <c r="AC319" s="8">
        <v>88.28</v>
      </c>
      <c r="AD319" s="8">
        <v>103.01</v>
      </c>
      <c r="AE319" s="8">
        <v>17.760000000000002</v>
      </c>
      <c r="AF319" s="8">
        <v>69.72</v>
      </c>
      <c r="AG319" s="8">
        <v>36.06</v>
      </c>
      <c r="AH319" s="8">
        <v>71.06</v>
      </c>
      <c r="AI319" s="8">
        <v>99.1</v>
      </c>
      <c r="AJ319" s="8">
        <v>268.44</v>
      </c>
      <c r="AK319" s="8">
        <v>120.98</v>
      </c>
      <c r="AL319" s="8">
        <v>25.59</v>
      </c>
      <c r="AM319" s="8">
        <v>69.989999999999995</v>
      </c>
      <c r="AN319" s="8">
        <v>376.03</v>
      </c>
      <c r="AO319" s="8">
        <v>2.13</v>
      </c>
      <c r="AP319" s="8">
        <v>53.14</v>
      </c>
      <c r="AQ319" s="8">
        <v>48.54</v>
      </c>
      <c r="AR319" s="8">
        <v>52.7</v>
      </c>
      <c r="AS319" s="8">
        <v>22.35</v>
      </c>
      <c r="AT319" s="8">
        <v>0.17</v>
      </c>
      <c r="AU319" s="8">
        <v>0.08</v>
      </c>
      <c r="AV319" s="8">
        <v>0.04</v>
      </c>
      <c r="AW319" s="8">
        <v>0.1</v>
      </c>
      <c r="AX319" s="8">
        <v>0.11</v>
      </c>
      <c r="AY319" s="8">
        <v>0.52</v>
      </c>
      <c r="AZ319" s="8">
        <v>0</v>
      </c>
      <c r="BA319" s="8">
        <v>1.47</v>
      </c>
      <c r="BB319" s="8">
        <v>0</v>
      </c>
      <c r="BC319" s="8">
        <v>0.46</v>
      </c>
      <c r="BD319" s="8">
        <v>0</v>
      </c>
      <c r="BE319" s="8">
        <v>0</v>
      </c>
      <c r="BF319" s="8">
        <v>0</v>
      </c>
      <c r="BG319" s="8">
        <v>0.1</v>
      </c>
      <c r="BH319" s="8">
        <v>0.15</v>
      </c>
      <c r="BI319" s="8">
        <v>1.39</v>
      </c>
      <c r="BJ319" s="8">
        <v>0</v>
      </c>
      <c r="BK319" s="8">
        <v>0</v>
      </c>
      <c r="BL319" s="8">
        <v>0.21</v>
      </c>
      <c r="BM319" s="8">
        <v>0.01</v>
      </c>
      <c r="BN319" s="8">
        <v>0.01</v>
      </c>
      <c r="BO319" s="8">
        <v>0</v>
      </c>
      <c r="BP319" s="8">
        <v>0</v>
      </c>
      <c r="BQ319" s="8">
        <v>0</v>
      </c>
      <c r="BR319" s="8">
        <v>164.79</v>
      </c>
      <c r="BT319" s="8">
        <v>26.95</v>
      </c>
      <c r="BV319" s="8">
        <v>0</v>
      </c>
      <c r="BW319" s="8">
        <v>0</v>
      </c>
      <c r="BX319" s="8">
        <v>0</v>
      </c>
      <c r="BY319" s="8">
        <v>0</v>
      </c>
      <c r="BZ319" s="8">
        <v>0</v>
      </c>
      <c r="CA319" s="8">
        <v>0</v>
      </c>
      <c r="CB319" s="8">
        <v>0</v>
      </c>
      <c r="CC319" s="8">
        <v>0</v>
      </c>
      <c r="CD319" s="8">
        <v>0</v>
      </c>
      <c r="CE319" s="8">
        <v>0</v>
      </c>
      <c r="CF319" s="8">
        <v>1.33</v>
      </c>
    </row>
    <row r="320" spans="1:84" s="8" customFormat="1" x14ac:dyDescent="0.25">
      <c r="A320" s="9" t="str">
        <f>"-"</f>
        <v>-</v>
      </c>
      <c r="B320" s="46" t="s">
        <v>87</v>
      </c>
      <c r="C320" s="44" t="str">
        <f>"120"</f>
        <v>120</v>
      </c>
      <c r="D320" s="45">
        <v>7.92</v>
      </c>
      <c r="E320" s="45">
        <v>0</v>
      </c>
      <c r="F320" s="45">
        <v>1.44</v>
      </c>
      <c r="G320" s="45">
        <v>1.44</v>
      </c>
      <c r="H320" s="45">
        <v>40.08</v>
      </c>
      <c r="I320" s="45">
        <v>232.05600000000001</v>
      </c>
      <c r="J320" s="30">
        <v>0.24</v>
      </c>
      <c r="K320" s="30">
        <v>0</v>
      </c>
      <c r="L320" s="30">
        <v>0</v>
      </c>
      <c r="M320" s="30">
        <v>0</v>
      </c>
      <c r="N320" s="30">
        <v>1.44</v>
      </c>
      <c r="O320" s="30">
        <v>38.64</v>
      </c>
      <c r="P320" s="30">
        <v>9.9600000000000009</v>
      </c>
      <c r="Q320" s="30">
        <v>0</v>
      </c>
      <c r="R320" s="30">
        <v>0</v>
      </c>
      <c r="S320" s="30">
        <v>1.2</v>
      </c>
      <c r="T320" s="30">
        <v>3</v>
      </c>
      <c r="U320" s="30">
        <v>732</v>
      </c>
      <c r="V320" s="30">
        <v>294</v>
      </c>
      <c r="W320" s="30">
        <v>0.1</v>
      </c>
      <c r="X320" s="30">
        <v>0.84</v>
      </c>
      <c r="Y320" s="30">
        <v>0</v>
      </c>
      <c r="Z320" s="50">
        <v>0</v>
      </c>
      <c r="AA320" s="8">
        <v>0</v>
      </c>
      <c r="AB320" s="8">
        <v>0</v>
      </c>
      <c r="AC320" s="8">
        <v>512.4</v>
      </c>
      <c r="AD320" s="8">
        <v>267.60000000000002</v>
      </c>
      <c r="AE320" s="8">
        <v>111.6</v>
      </c>
      <c r="AF320" s="8">
        <v>237.6</v>
      </c>
      <c r="AG320" s="8">
        <v>96</v>
      </c>
      <c r="AH320" s="8">
        <v>445.2</v>
      </c>
      <c r="AI320" s="8">
        <v>356.4</v>
      </c>
      <c r="AJ320" s="8">
        <v>349.2</v>
      </c>
      <c r="AK320" s="8">
        <v>556.79999999999995</v>
      </c>
      <c r="AL320" s="8">
        <v>148.80000000000001</v>
      </c>
      <c r="AM320" s="8">
        <v>372</v>
      </c>
      <c r="AN320" s="8">
        <v>1834.8</v>
      </c>
      <c r="AO320" s="8">
        <v>0</v>
      </c>
      <c r="AP320" s="8">
        <v>631.20000000000005</v>
      </c>
      <c r="AQ320" s="8">
        <v>349.2</v>
      </c>
      <c r="AR320" s="8">
        <v>216</v>
      </c>
      <c r="AS320" s="8">
        <v>156</v>
      </c>
      <c r="AT320" s="8">
        <v>0</v>
      </c>
      <c r="AU320" s="8">
        <v>0</v>
      </c>
      <c r="AV320" s="8">
        <v>0</v>
      </c>
      <c r="AW320" s="8">
        <v>0</v>
      </c>
      <c r="AX320" s="8">
        <v>0</v>
      </c>
      <c r="AY320" s="8">
        <v>0</v>
      </c>
      <c r="AZ320" s="8">
        <v>0</v>
      </c>
      <c r="BA320" s="8">
        <v>0.17</v>
      </c>
      <c r="BB320" s="8">
        <v>0</v>
      </c>
      <c r="BC320" s="8">
        <v>0.01</v>
      </c>
      <c r="BD320" s="8">
        <v>0.02</v>
      </c>
      <c r="BE320" s="8">
        <v>0</v>
      </c>
      <c r="BF320" s="8">
        <v>0</v>
      </c>
      <c r="BG320" s="8">
        <v>0</v>
      </c>
      <c r="BH320" s="8">
        <v>0.01</v>
      </c>
      <c r="BI320" s="8">
        <v>0.13</v>
      </c>
      <c r="BJ320" s="8">
        <v>0</v>
      </c>
      <c r="BK320" s="8">
        <v>0</v>
      </c>
      <c r="BL320" s="8">
        <v>0.57999999999999996</v>
      </c>
      <c r="BM320" s="8">
        <v>0.1</v>
      </c>
      <c r="BN320" s="8">
        <v>0</v>
      </c>
      <c r="BO320" s="8">
        <v>0</v>
      </c>
      <c r="BP320" s="8">
        <v>0</v>
      </c>
      <c r="BQ320" s="8">
        <v>0</v>
      </c>
      <c r="BR320" s="8">
        <v>56.4</v>
      </c>
      <c r="BT320" s="8">
        <v>1</v>
      </c>
      <c r="BV320" s="8">
        <v>0</v>
      </c>
      <c r="BW320" s="8">
        <v>0</v>
      </c>
      <c r="BX320" s="8">
        <v>0</v>
      </c>
      <c r="BY320" s="8">
        <v>0</v>
      </c>
      <c r="BZ320" s="8">
        <v>0</v>
      </c>
      <c r="CA320" s="8">
        <v>0</v>
      </c>
      <c r="CB320" s="8">
        <v>0</v>
      </c>
      <c r="CC320" s="8">
        <v>0</v>
      </c>
      <c r="CD320" s="8">
        <v>0</v>
      </c>
      <c r="CE320" s="8">
        <v>0</v>
      </c>
      <c r="CF320" s="8">
        <v>0</v>
      </c>
    </row>
    <row r="321" spans="1:84" s="9" customFormat="1" x14ac:dyDescent="0.25">
      <c r="A321" s="9" t="str">
        <f>"6/10"</f>
        <v>6/10</v>
      </c>
      <c r="B321" s="46" t="s">
        <v>88</v>
      </c>
      <c r="C321" s="44" t="str">
        <f>"200"</f>
        <v>200</v>
      </c>
      <c r="D321" s="45">
        <v>0.52</v>
      </c>
      <c r="E321" s="45">
        <v>0</v>
      </c>
      <c r="F321" s="45">
        <v>0.03</v>
      </c>
      <c r="G321" s="45">
        <v>0.03</v>
      </c>
      <c r="H321" s="45">
        <v>20.07</v>
      </c>
      <c r="I321" s="45">
        <v>82.305999999999997</v>
      </c>
      <c r="J321" s="30">
        <v>0</v>
      </c>
      <c r="K321" s="30">
        <v>0</v>
      </c>
      <c r="L321" s="30">
        <v>0</v>
      </c>
      <c r="M321" s="30">
        <v>0</v>
      </c>
      <c r="N321" s="30">
        <v>19.77</v>
      </c>
      <c r="O321" s="30">
        <v>0.3</v>
      </c>
      <c r="P321" s="30">
        <v>1.8</v>
      </c>
      <c r="Q321" s="30">
        <v>0</v>
      </c>
      <c r="R321" s="30">
        <v>0</v>
      </c>
      <c r="S321" s="30">
        <v>0</v>
      </c>
      <c r="T321" s="30">
        <v>0.42</v>
      </c>
      <c r="U321" s="30">
        <v>1.85</v>
      </c>
      <c r="V321" s="30">
        <v>172.15</v>
      </c>
      <c r="W321" s="30">
        <v>0.02</v>
      </c>
      <c r="X321" s="30">
        <v>0.3</v>
      </c>
      <c r="Y321" s="30">
        <v>0.4</v>
      </c>
      <c r="Z321" s="51">
        <v>0</v>
      </c>
      <c r="AA321" s="9">
        <v>0</v>
      </c>
      <c r="AB321" s="9">
        <v>0</v>
      </c>
      <c r="AC321" s="9">
        <v>0</v>
      </c>
      <c r="AD321" s="9">
        <v>0</v>
      </c>
      <c r="AE321" s="9">
        <v>0</v>
      </c>
      <c r="AF321" s="9">
        <v>0</v>
      </c>
      <c r="AG321" s="9">
        <v>0</v>
      </c>
      <c r="AH321" s="9">
        <v>0</v>
      </c>
      <c r="AI321" s="9">
        <v>0</v>
      </c>
      <c r="AJ321" s="9">
        <v>0</v>
      </c>
      <c r="AK321" s="9">
        <v>0</v>
      </c>
      <c r="AL321" s="9">
        <v>0</v>
      </c>
      <c r="AM321" s="9">
        <v>0</v>
      </c>
      <c r="AN321" s="9">
        <v>0</v>
      </c>
      <c r="AO321" s="9">
        <v>0</v>
      </c>
      <c r="AP321" s="9">
        <v>0</v>
      </c>
      <c r="AQ321" s="9">
        <v>0</v>
      </c>
      <c r="AR321" s="9">
        <v>0</v>
      </c>
      <c r="AS321" s="9">
        <v>0</v>
      </c>
      <c r="AT321" s="9">
        <v>0</v>
      </c>
      <c r="AU321" s="9">
        <v>0</v>
      </c>
      <c r="AV321" s="9">
        <v>0</v>
      </c>
      <c r="AW321" s="9">
        <v>0</v>
      </c>
      <c r="AX321" s="9">
        <v>0</v>
      </c>
      <c r="AY321" s="9">
        <v>0</v>
      </c>
      <c r="AZ321" s="9">
        <v>0</v>
      </c>
      <c r="BA321" s="9">
        <v>0</v>
      </c>
      <c r="BB321" s="9">
        <v>0</v>
      </c>
      <c r="BC321" s="9">
        <v>0</v>
      </c>
      <c r="BD321" s="9">
        <v>0</v>
      </c>
      <c r="BE321" s="9">
        <v>0</v>
      </c>
      <c r="BF321" s="9">
        <v>0</v>
      </c>
      <c r="BG321" s="9">
        <v>0</v>
      </c>
      <c r="BH321" s="9">
        <v>0</v>
      </c>
      <c r="BI321" s="9">
        <v>0</v>
      </c>
      <c r="BJ321" s="9">
        <v>0</v>
      </c>
      <c r="BK321" s="9">
        <v>0</v>
      </c>
      <c r="BL321" s="9">
        <v>0</v>
      </c>
      <c r="BM321" s="9">
        <v>0</v>
      </c>
      <c r="BN321" s="9">
        <v>0</v>
      </c>
      <c r="BO321" s="9">
        <v>0</v>
      </c>
      <c r="BP321" s="9">
        <v>0</v>
      </c>
      <c r="BQ321" s="9">
        <v>0</v>
      </c>
      <c r="BR321" s="9">
        <v>0</v>
      </c>
      <c r="BT321" s="9">
        <v>58.33</v>
      </c>
      <c r="BV321" s="9">
        <v>0</v>
      </c>
      <c r="BW321" s="9">
        <v>0</v>
      </c>
      <c r="BX321" s="9">
        <v>0</v>
      </c>
      <c r="BY321" s="9">
        <v>0</v>
      </c>
      <c r="BZ321" s="9">
        <v>0</v>
      </c>
      <c r="CA321" s="9">
        <v>0</v>
      </c>
      <c r="CB321" s="9">
        <v>0</v>
      </c>
      <c r="CC321" s="9">
        <v>0</v>
      </c>
      <c r="CD321" s="9">
        <v>0</v>
      </c>
      <c r="CE321" s="9">
        <v>15</v>
      </c>
      <c r="CF321" s="9">
        <v>0</v>
      </c>
    </row>
    <row r="322" spans="1:84" s="10" customFormat="1" x14ac:dyDescent="0.25">
      <c r="A322" s="47"/>
      <c r="B322" s="48" t="s">
        <v>89</v>
      </c>
      <c r="C322" s="22">
        <f>C321+C320+C319+C318+C317+C316</f>
        <v>1070</v>
      </c>
      <c r="D322" s="49">
        <f>SUM(D316:D321)</f>
        <v>38.22</v>
      </c>
      <c r="E322" s="49">
        <f t="shared" ref="E322:Y322" si="0">SUM(E316:E321)</f>
        <v>18.21</v>
      </c>
      <c r="F322" s="49">
        <f t="shared" si="0"/>
        <v>30.29</v>
      </c>
      <c r="G322" s="49">
        <f t="shared" si="0"/>
        <v>14.91</v>
      </c>
      <c r="H322" s="49">
        <f t="shared" si="0"/>
        <v>125.62</v>
      </c>
      <c r="I322" s="49">
        <f t="shared" si="0"/>
        <v>971.99412154601305</v>
      </c>
      <c r="J322" s="49">
        <f t="shared" si="0"/>
        <v>7.73</v>
      </c>
      <c r="K322" s="49">
        <f t="shared" si="0"/>
        <v>8.4499999999999993</v>
      </c>
      <c r="L322" s="49">
        <f t="shared" si="0"/>
        <v>2.35</v>
      </c>
      <c r="M322" s="49">
        <f t="shared" si="0"/>
        <v>0</v>
      </c>
      <c r="N322" s="49">
        <f t="shared" si="0"/>
        <v>29.79</v>
      </c>
      <c r="O322" s="49">
        <f t="shared" si="0"/>
        <v>95.82</v>
      </c>
      <c r="P322" s="49">
        <f t="shared" si="0"/>
        <v>17.43</v>
      </c>
      <c r="Q322" s="49">
        <f t="shared" si="0"/>
        <v>0</v>
      </c>
      <c r="R322" s="49">
        <f t="shared" si="0"/>
        <v>0</v>
      </c>
      <c r="S322" s="49">
        <f t="shared" si="0"/>
        <v>1.87</v>
      </c>
      <c r="T322" s="49">
        <f t="shared" si="0"/>
        <v>9.7899999999999991</v>
      </c>
      <c r="U322" s="49">
        <f t="shared" si="0"/>
        <v>1979.39</v>
      </c>
      <c r="V322" s="49">
        <f t="shared" si="0"/>
        <v>1278.7</v>
      </c>
      <c r="W322" s="49">
        <f t="shared" si="0"/>
        <v>0.37</v>
      </c>
      <c r="X322" s="49">
        <f t="shared" si="0"/>
        <v>10.49</v>
      </c>
      <c r="Y322" s="49">
        <f t="shared" si="0"/>
        <v>23.73</v>
      </c>
      <c r="Z322" s="10">
        <v>0</v>
      </c>
      <c r="AA322" s="10">
        <v>0</v>
      </c>
      <c r="AB322" s="10">
        <v>0</v>
      </c>
      <c r="AC322" s="10">
        <v>2418.71</v>
      </c>
      <c r="AD322" s="10">
        <v>2293.5100000000002</v>
      </c>
      <c r="AE322" s="10">
        <v>668.84</v>
      </c>
      <c r="AF322" s="10">
        <v>1309.8599999999999</v>
      </c>
      <c r="AG322" s="10">
        <v>397.11</v>
      </c>
      <c r="AH322" s="10">
        <v>1524.25</v>
      </c>
      <c r="AI322" s="10">
        <v>1811.64</v>
      </c>
      <c r="AJ322" s="10">
        <v>1996.45</v>
      </c>
      <c r="AK322" s="10">
        <v>2981.38</v>
      </c>
      <c r="AL322" s="10">
        <v>1025.95</v>
      </c>
      <c r="AM322" s="10">
        <v>1597.94</v>
      </c>
      <c r="AN322" s="10">
        <v>6269.58</v>
      </c>
      <c r="AO322" s="10">
        <v>332.83</v>
      </c>
      <c r="AP322" s="10">
        <v>1586.45</v>
      </c>
      <c r="AQ322" s="10">
        <v>1390.26</v>
      </c>
      <c r="AR322" s="10">
        <v>1095.51</v>
      </c>
      <c r="AS322" s="10">
        <v>509.38</v>
      </c>
      <c r="AT322" s="10">
        <v>0.18</v>
      </c>
      <c r="AU322" s="10">
        <v>0.09</v>
      </c>
      <c r="AV322" s="10">
        <v>0.05</v>
      </c>
      <c r="AW322" s="10">
        <v>0.1</v>
      </c>
      <c r="AX322" s="10">
        <v>0.12</v>
      </c>
      <c r="AY322" s="10">
        <v>0.59</v>
      </c>
      <c r="AZ322" s="10">
        <v>0.01</v>
      </c>
      <c r="BA322" s="10">
        <v>2.98</v>
      </c>
      <c r="BB322" s="10">
        <v>0</v>
      </c>
      <c r="BC322" s="10">
        <v>1.33</v>
      </c>
      <c r="BD322" s="10">
        <v>0.09</v>
      </c>
      <c r="BE322" s="10">
        <v>0.14000000000000001</v>
      </c>
      <c r="BF322" s="10">
        <v>0</v>
      </c>
      <c r="BG322" s="10">
        <v>0.1</v>
      </c>
      <c r="BH322" s="10">
        <v>0.18</v>
      </c>
      <c r="BI322" s="10">
        <v>6.38</v>
      </c>
      <c r="BJ322" s="10">
        <v>0</v>
      </c>
      <c r="BK322" s="10">
        <v>0</v>
      </c>
      <c r="BL322" s="10">
        <v>12.76</v>
      </c>
      <c r="BM322" s="10">
        <v>0.11</v>
      </c>
      <c r="BN322" s="10">
        <v>0.01</v>
      </c>
      <c r="BO322" s="10">
        <v>0</v>
      </c>
      <c r="BP322" s="10">
        <v>0</v>
      </c>
      <c r="BQ322" s="10">
        <v>0</v>
      </c>
      <c r="BR322" s="10">
        <v>739.2</v>
      </c>
      <c r="BS322" s="10" t="e">
        <f>$I$322/#REF!*100</f>
        <v>#REF!</v>
      </c>
      <c r="BT322" s="10">
        <v>772.63</v>
      </c>
      <c r="BV322" s="10">
        <v>0</v>
      </c>
      <c r="BW322" s="10">
        <v>0</v>
      </c>
      <c r="BX322" s="10">
        <v>0</v>
      </c>
      <c r="BY322" s="10">
        <v>0</v>
      </c>
      <c r="BZ322" s="10">
        <v>0</v>
      </c>
      <c r="CA322" s="10">
        <v>0</v>
      </c>
      <c r="CB322" s="10">
        <v>0</v>
      </c>
      <c r="CC322" s="10">
        <v>0</v>
      </c>
      <c r="CD322" s="10">
        <v>0</v>
      </c>
      <c r="CE322" s="10">
        <v>15</v>
      </c>
      <c r="CF322" s="10">
        <v>6.08</v>
      </c>
    </row>
    <row r="323" spans="1:84" x14ac:dyDescent="0.25">
      <c r="A323" s="9"/>
      <c r="B323" s="57" t="s">
        <v>90</v>
      </c>
      <c r="C323" s="44"/>
      <c r="D323" s="45"/>
      <c r="E323" s="45"/>
      <c r="F323" s="45"/>
      <c r="G323" s="45"/>
      <c r="H323" s="45"/>
      <c r="I323" s="45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</row>
    <row r="324" spans="1:84" s="8" customFormat="1" x14ac:dyDescent="0.25">
      <c r="A324" s="9" t="str">
        <f>"2/10"</f>
        <v>2/10</v>
      </c>
      <c r="B324" s="46" t="s">
        <v>173</v>
      </c>
      <c r="C324" s="44" t="str">
        <f>"200"</f>
        <v>200</v>
      </c>
      <c r="D324" s="45">
        <v>0.3</v>
      </c>
      <c r="E324" s="45">
        <v>0</v>
      </c>
      <c r="F324" s="45">
        <v>0.01</v>
      </c>
      <c r="G324" s="45">
        <v>0.01</v>
      </c>
      <c r="H324" s="45">
        <v>20.309999999999999</v>
      </c>
      <c r="I324" s="45">
        <v>80.263999999999996</v>
      </c>
      <c r="J324" s="30">
        <v>0</v>
      </c>
      <c r="K324" s="30">
        <v>0</v>
      </c>
      <c r="L324" s="30">
        <v>0</v>
      </c>
      <c r="M324" s="30">
        <v>0</v>
      </c>
      <c r="N324" s="30">
        <v>20.190000000000001</v>
      </c>
      <c r="O324" s="30">
        <v>0.12</v>
      </c>
      <c r="P324" s="30">
        <v>0.88</v>
      </c>
      <c r="Q324" s="30">
        <v>0</v>
      </c>
      <c r="R324" s="30">
        <v>0</v>
      </c>
      <c r="S324" s="30">
        <v>0</v>
      </c>
      <c r="T324" s="30">
        <v>0.33</v>
      </c>
      <c r="U324" s="30">
        <v>0.83</v>
      </c>
      <c r="V324" s="30">
        <v>69.13</v>
      </c>
      <c r="W324" s="30">
        <v>0.01</v>
      </c>
      <c r="X324" s="30">
        <v>0.12</v>
      </c>
      <c r="Y324" s="30">
        <v>20.16</v>
      </c>
      <c r="Z324" s="50">
        <v>0</v>
      </c>
      <c r="AA324" s="8">
        <v>0</v>
      </c>
      <c r="AB324" s="8">
        <v>0</v>
      </c>
      <c r="AC324" s="8">
        <v>0</v>
      </c>
      <c r="AD324" s="8">
        <v>0</v>
      </c>
      <c r="AE324" s="8">
        <v>0</v>
      </c>
      <c r="AF324" s="8">
        <v>0</v>
      </c>
      <c r="AG324" s="8">
        <v>0</v>
      </c>
      <c r="AH324" s="8">
        <v>0</v>
      </c>
      <c r="AI324" s="8">
        <v>0</v>
      </c>
      <c r="AJ324" s="8">
        <v>0</v>
      </c>
      <c r="AK324" s="8">
        <v>0</v>
      </c>
      <c r="AL324" s="8">
        <v>0</v>
      </c>
      <c r="AM324" s="8">
        <v>0</v>
      </c>
      <c r="AN324" s="8">
        <v>0</v>
      </c>
      <c r="AO324" s="8">
        <v>0</v>
      </c>
      <c r="AP324" s="8">
        <v>0</v>
      </c>
      <c r="AQ324" s="8">
        <v>0</v>
      </c>
      <c r="AR324" s="8">
        <v>0</v>
      </c>
      <c r="AS324" s="8">
        <v>0</v>
      </c>
      <c r="AT324" s="8">
        <v>0</v>
      </c>
      <c r="AU324" s="8">
        <v>0</v>
      </c>
      <c r="AV324" s="8">
        <v>0</v>
      </c>
      <c r="AW324" s="8">
        <v>0</v>
      </c>
      <c r="AX324" s="8">
        <v>0</v>
      </c>
      <c r="AY324" s="8">
        <v>0</v>
      </c>
      <c r="AZ324" s="8">
        <v>0</v>
      </c>
      <c r="BA324" s="8">
        <v>0</v>
      </c>
      <c r="BB324" s="8">
        <v>0</v>
      </c>
      <c r="BC324" s="8">
        <v>0</v>
      </c>
      <c r="BD324" s="8">
        <v>0</v>
      </c>
      <c r="BE324" s="8">
        <v>0</v>
      </c>
      <c r="BF324" s="8">
        <v>0</v>
      </c>
      <c r="BG324" s="8">
        <v>0</v>
      </c>
      <c r="BH324" s="8">
        <v>0</v>
      </c>
      <c r="BI324" s="8">
        <v>0</v>
      </c>
      <c r="BJ324" s="8">
        <v>0</v>
      </c>
      <c r="BK324" s="8">
        <v>0</v>
      </c>
      <c r="BL324" s="8">
        <v>0</v>
      </c>
      <c r="BM324" s="8">
        <v>0</v>
      </c>
      <c r="BN324" s="8">
        <v>0</v>
      </c>
      <c r="BO324" s="8">
        <v>0</v>
      </c>
      <c r="BP324" s="8">
        <v>0</v>
      </c>
      <c r="BQ324" s="8">
        <v>0</v>
      </c>
      <c r="BR324" s="8">
        <v>0</v>
      </c>
      <c r="BT324" s="8">
        <v>23.33</v>
      </c>
      <c r="BV324" s="8">
        <v>0</v>
      </c>
      <c r="BW324" s="8">
        <v>0</v>
      </c>
      <c r="BX324" s="8">
        <v>0</v>
      </c>
      <c r="BY324" s="8">
        <v>0</v>
      </c>
      <c r="BZ324" s="8">
        <v>0</v>
      </c>
      <c r="CA324" s="8">
        <v>0</v>
      </c>
      <c r="CB324" s="8">
        <v>0</v>
      </c>
      <c r="CC324" s="8">
        <v>0</v>
      </c>
      <c r="CD324" s="8">
        <v>0</v>
      </c>
      <c r="CE324" s="8">
        <v>15</v>
      </c>
      <c r="CF324" s="8">
        <v>0</v>
      </c>
    </row>
    <row r="325" spans="1:84" s="8" customFormat="1" x14ac:dyDescent="0.25">
      <c r="A325" s="9" t="str">
        <f>"7/12"</f>
        <v>7/12</v>
      </c>
      <c r="B325" s="46" t="s">
        <v>174</v>
      </c>
      <c r="C325" s="44" t="str">
        <f>"60"</f>
        <v>60</v>
      </c>
      <c r="D325" s="45">
        <v>4.09</v>
      </c>
      <c r="E325" s="45">
        <v>0.83</v>
      </c>
      <c r="F325" s="45">
        <v>5.13</v>
      </c>
      <c r="G325" s="45">
        <v>5.1100000000000003</v>
      </c>
      <c r="H325" s="45">
        <v>27.97</v>
      </c>
      <c r="I325" s="45">
        <v>177.899569809231</v>
      </c>
      <c r="J325" s="30">
        <v>0.99</v>
      </c>
      <c r="K325" s="30">
        <v>3</v>
      </c>
      <c r="L325" s="30">
        <v>0</v>
      </c>
      <c r="M325" s="30">
        <v>0</v>
      </c>
      <c r="N325" s="30">
        <v>8.16</v>
      </c>
      <c r="O325" s="30">
        <v>19.809999999999999</v>
      </c>
      <c r="P325" s="30">
        <v>1.32</v>
      </c>
      <c r="Q325" s="30">
        <v>0</v>
      </c>
      <c r="R325" s="30">
        <v>0</v>
      </c>
      <c r="S325" s="30">
        <v>0.17</v>
      </c>
      <c r="T325" s="30">
        <v>0.77</v>
      </c>
      <c r="U325" s="30">
        <v>159.16999999999999</v>
      </c>
      <c r="V325" s="30">
        <v>102.44</v>
      </c>
      <c r="W325" s="30">
        <v>0.04</v>
      </c>
      <c r="X325" s="30">
        <v>0.46</v>
      </c>
      <c r="Y325" s="30">
        <v>0.39</v>
      </c>
      <c r="Z325" s="50">
        <v>0</v>
      </c>
      <c r="AA325" s="8">
        <v>0</v>
      </c>
      <c r="AB325" s="8">
        <v>0</v>
      </c>
      <c r="AC325" s="8">
        <v>281.89</v>
      </c>
      <c r="AD325" s="8">
        <v>110.73</v>
      </c>
      <c r="AE325" s="8">
        <v>59.71</v>
      </c>
      <c r="AF325" s="8">
        <v>117.41</v>
      </c>
      <c r="AG325" s="8">
        <v>37.53</v>
      </c>
      <c r="AH325" s="8">
        <v>173.24</v>
      </c>
      <c r="AI325" s="8">
        <v>124.02</v>
      </c>
      <c r="AJ325" s="8">
        <v>147.32</v>
      </c>
      <c r="AK325" s="8">
        <v>154.79</v>
      </c>
      <c r="AL325" s="8">
        <v>73.010000000000005</v>
      </c>
      <c r="AM325" s="8">
        <v>122.79</v>
      </c>
      <c r="AN325" s="8">
        <v>991.48</v>
      </c>
      <c r="AO325" s="8">
        <v>0.95</v>
      </c>
      <c r="AP325" s="8">
        <v>307.94</v>
      </c>
      <c r="AQ325" s="8">
        <v>182.56</v>
      </c>
      <c r="AR325" s="8">
        <v>95.07</v>
      </c>
      <c r="AS325" s="8">
        <v>69.62</v>
      </c>
      <c r="AT325" s="8">
        <v>0</v>
      </c>
      <c r="AU325" s="8">
        <v>0</v>
      </c>
      <c r="AV325" s="8">
        <v>0</v>
      </c>
      <c r="AW325" s="8">
        <v>0</v>
      </c>
      <c r="AX325" s="8">
        <v>0</v>
      </c>
      <c r="AY325" s="8">
        <v>0.02</v>
      </c>
      <c r="AZ325" s="8">
        <v>0</v>
      </c>
      <c r="BA325" s="8">
        <v>0.31</v>
      </c>
      <c r="BB325" s="8">
        <v>0</v>
      </c>
      <c r="BC325" s="8">
        <v>0.18</v>
      </c>
      <c r="BD325" s="8">
        <v>0.01</v>
      </c>
      <c r="BE325" s="8">
        <v>0.03</v>
      </c>
      <c r="BF325" s="8">
        <v>0</v>
      </c>
      <c r="BG325" s="8">
        <v>0</v>
      </c>
      <c r="BH325" s="8">
        <v>0.01</v>
      </c>
      <c r="BI325" s="8">
        <v>1.02</v>
      </c>
      <c r="BJ325" s="8">
        <v>0</v>
      </c>
      <c r="BK325" s="8">
        <v>0</v>
      </c>
      <c r="BL325" s="8">
        <v>2.88</v>
      </c>
      <c r="BM325" s="8">
        <v>0.01</v>
      </c>
      <c r="BN325" s="8">
        <v>0</v>
      </c>
      <c r="BO325" s="8">
        <v>0</v>
      </c>
      <c r="BP325" s="8">
        <v>0</v>
      </c>
      <c r="BQ325" s="8">
        <v>0</v>
      </c>
      <c r="BR325" s="8">
        <v>35.44</v>
      </c>
      <c r="BT325" s="8">
        <v>6.63</v>
      </c>
      <c r="BV325" s="8">
        <v>0</v>
      </c>
      <c r="BW325" s="8">
        <v>0</v>
      </c>
      <c r="BX325" s="8">
        <v>0</v>
      </c>
      <c r="BY325" s="8">
        <v>0</v>
      </c>
      <c r="BZ325" s="8">
        <v>0</v>
      </c>
      <c r="CA325" s="8">
        <v>0</v>
      </c>
      <c r="CB325" s="8">
        <v>0</v>
      </c>
      <c r="CC325" s="8">
        <v>0</v>
      </c>
      <c r="CD325" s="8">
        <v>0</v>
      </c>
      <c r="CE325" s="8">
        <v>6.74</v>
      </c>
      <c r="CF325" s="8">
        <v>0.37</v>
      </c>
    </row>
    <row r="326" spans="1:84" s="9" customFormat="1" x14ac:dyDescent="0.25">
      <c r="A326" s="9" t="str">
        <f>"-"</f>
        <v>-</v>
      </c>
      <c r="B326" s="46" t="s">
        <v>129</v>
      </c>
      <c r="C326" s="44" t="str">
        <f>"180"</f>
        <v>180</v>
      </c>
      <c r="D326" s="45">
        <v>0.72</v>
      </c>
      <c r="E326" s="45">
        <v>0</v>
      </c>
      <c r="F326" s="45">
        <v>0.54</v>
      </c>
      <c r="G326" s="45">
        <v>0.54</v>
      </c>
      <c r="H326" s="45">
        <v>18.54</v>
      </c>
      <c r="I326" s="45">
        <v>91.242000000000004</v>
      </c>
      <c r="J326" s="30">
        <v>0</v>
      </c>
      <c r="K326" s="30">
        <v>0</v>
      </c>
      <c r="L326" s="30">
        <v>0</v>
      </c>
      <c r="M326" s="30">
        <v>0</v>
      </c>
      <c r="N326" s="30">
        <v>17.64</v>
      </c>
      <c r="O326" s="30">
        <v>0.9</v>
      </c>
      <c r="P326" s="30">
        <v>5.04</v>
      </c>
      <c r="Q326" s="30">
        <v>0</v>
      </c>
      <c r="R326" s="30">
        <v>0</v>
      </c>
      <c r="S326" s="30">
        <v>0.9</v>
      </c>
      <c r="T326" s="30">
        <v>1.26</v>
      </c>
      <c r="U326" s="30">
        <v>23.4</v>
      </c>
      <c r="V326" s="30">
        <v>279</v>
      </c>
      <c r="W326" s="30">
        <v>0.05</v>
      </c>
      <c r="X326" s="30">
        <v>0.18</v>
      </c>
      <c r="Y326" s="30">
        <v>9</v>
      </c>
      <c r="Z326" s="51">
        <v>0</v>
      </c>
      <c r="AA326" s="9">
        <v>0</v>
      </c>
      <c r="AB326" s="9">
        <v>0</v>
      </c>
      <c r="AC326" s="9">
        <v>41.4</v>
      </c>
      <c r="AD326" s="9">
        <v>45</v>
      </c>
      <c r="AE326" s="9">
        <v>9</v>
      </c>
      <c r="AF326" s="9">
        <v>50.4</v>
      </c>
      <c r="AG326" s="9">
        <v>9</v>
      </c>
      <c r="AH326" s="9">
        <v>55.8</v>
      </c>
      <c r="AI326" s="9">
        <v>25.2</v>
      </c>
      <c r="AJ326" s="9">
        <v>37.799999999999997</v>
      </c>
      <c r="AK326" s="9">
        <v>252</v>
      </c>
      <c r="AL326" s="9">
        <v>16.2</v>
      </c>
      <c r="AM326" s="9">
        <v>14.4</v>
      </c>
      <c r="AN326" s="9">
        <v>48.6</v>
      </c>
      <c r="AO326" s="9">
        <v>630</v>
      </c>
      <c r="AP326" s="9">
        <v>12.6</v>
      </c>
      <c r="AQ326" s="9">
        <v>28.8</v>
      </c>
      <c r="AR326" s="9">
        <v>21.6</v>
      </c>
      <c r="AS326" s="9">
        <v>5.4</v>
      </c>
      <c r="AT326" s="9">
        <v>0</v>
      </c>
      <c r="AU326" s="9">
        <v>0</v>
      </c>
      <c r="AV326" s="9">
        <v>0</v>
      </c>
      <c r="AW326" s="9">
        <v>0</v>
      </c>
      <c r="AX326" s="9">
        <v>0</v>
      </c>
      <c r="AY326" s="9">
        <v>0</v>
      </c>
      <c r="AZ326" s="9">
        <v>0</v>
      </c>
      <c r="BA326" s="9">
        <v>0.36</v>
      </c>
      <c r="BB326" s="9">
        <v>0</v>
      </c>
      <c r="BC326" s="9">
        <v>0.72</v>
      </c>
      <c r="BD326" s="9">
        <v>0.02</v>
      </c>
      <c r="BE326" s="9">
        <v>0</v>
      </c>
      <c r="BF326" s="9">
        <v>0</v>
      </c>
      <c r="BG326" s="9">
        <v>0</v>
      </c>
      <c r="BH326" s="9">
        <v>0</v>
      </c>
      <c r="BI326" s="9">
        <v>0.65</v>
      </c>
      <c r="BJ326" s="9">
        <v>0</v>
      </c>
      <c r="BK326" s="9">
        <v>0</v>
      </c>
      <c r="BL326" s="9">
        <v>1.64</v>
      </c>
      <c r="BM326" s="9">
        <v>0.22</v>
      </c>
      <c r="BN326" s="9">
        <v>0</v>
      </c>
      <c r="BO326" s="9">
        <v>0</v>
      </c>
      <c r="BP326" s="9">
        <v>0</v>
      </c>
      <c r="BQ326" s="9">
        <v>0</v>
      </c>
      <c r="BR326" s="9">
        <v>153</v>
      </c>
      <c r="BT326" s="9">
        <v>3</v>
      </c>
      <c r="BV326" s="9">
        <v>0</v>
      </c>
      <c r="BW326" s="9">
        <v>0</v>
      </c>
      <c r="BX326" s="9">
        <v>0</v>
      </c>
      <c r="BY326" s="9">
        <v>0</v>
      </c>
      <c r="BZ326" s="9">
        <v>0</v>
      </c>
      <c r="CA326" s="9">
        <v>0</v>
      </c>
      <c r="CB326" s="9">
        <v>0</v>
      </c>
      <c r="CC326" s="9">
        <v>0</v>
      </c>
      <c r="CD326" s="9">
        <v>0</v>
      </c>
      <c r="CE326" s="9">
        <v>0</v>
      </c>
      <c r="CF326" s="9">
        <v>0</v>
      </c>
    </row>
    <row r="327" spans="1:84" s="10" customFormat="1" x14ac:dyDescent="0.25">
      <c r="A327" s="47"/>
      <c r="B327" s="48" t="s">
        <v>94</v>
      </c>
      <c r="C327" s="22">
        <f>C326+C325+C324</f>
        <v>440</v>
      </c>
      <c r="D327" s="49">
        <v>5.1100000000000003</v>
      </c>
      <c r="E327" s="49">
        <v>0.83</v>
      </c>
      <c r="F327" s="49">
        <v>5.68</v>
      </c>
      <c r="G327" s="49">
        <v>5.66</v>
      </c>
      <c r="H327" s="49">
        <v>66.819999999999993</v>
      </c>
      <c r="I327" s="49">
        <v>349.41</v>
      </c>
      <c r="J327" s="17">
        <v>0.99</v>
      </c>
      <c r="K327" s="17">
        <v>3</v>
      </c>
      <c r="L327" s="17">
        <v>0</v>
      </c>
      <c r="M327" s="17">
        <v>0</v>
      </c>
      <c r="N327" s="17">
        <v>45.99</v>
      </c>
      <c r="O327" s="17">
        <v>20.83</v>
      </c>
      <c r="P327" s="17">
        <v>7.23</v>
      </c>
      <c r="Q327" s="17">
        <v>0</v>
      </c>
      <c r="R327" s="17">
        <v>0</v>
      </c>
      <c r="S327" s="17">
        <v>1.07</v>
      </c>
      <c r="T327" s="17">
        <v>2.35</v>
      </c>
      <c r="U327" s="17">
        <v>183.4</v>
      </c>
      <c r="V327" s="17">
        <v>450.57</v>
      </c>
      <c r="W327" s="17">
        <v>0.1</v>
      </c>
      <c r="X327" s="17">
        <v>0.76</v>
      </c>
      <c r="Y327" s="17">
        <v>29.55</v>
      </c>
      <c r="Z327" s="10">
        <v>0</v>
      </c>
      <c r="AA327" s="10">
        <v>0</v>
      </c>
      <c r="AB327" s="10">
        <v>0</v>
      </c>
      <c r="AC327" s="10">
        <v>323.29000000000002</v>
      </c>
      <c r="AD327" s="10">
        <v>155.72999999999999</v>
      </c>
      <c r="AE327" s="10">
        <v>68.709999999999994</v>
      </c>
      <c r="AF327" s="10">
        <v>167.81</v>
      </c>
      <c r="AG327" s="10">
        <v>46.53</v>
      </c>
      <c r="AH327" s="10">
        <v>229.04</v>
      </c>
      <c r="AI327" s="10">
        <v>149.22</v>
      </c>
      <c r="AJ327" s="10">
        <v>185.12</v>
      </c>
      <c r="AK327" s="10">
        <v>406.79</v>
      </c>
      <c r="AL327" s="10">
        <v>89.21</v>
      </c>
      <c r="AM327" s="10">
        <v>137.19</v>
      </c>
      <c r="AN327" s="10">
        <v>1040.08</v>
      </c>
      <c r="AO327" s="10">
        <v>630.95000000000005</v>
      </c>
      <c r="AP327" s="10">
        <v>320.54000000000002</v>
      </c>
      <c r="AQ327" s="10">
        <v>211.36</v>
      </c>
      <c r="AR327" s="10">
        <v>116.67</v>
      </c>
      <c r="AS327" s="10">
        <v>75.02</v>
      </c>
      <c r="AT327" s="10">
        <v>0</v>
      </c>
      <c r="AU327" s="10">
        <v>0</v>
      </c>
      <c r="AV327" s="10">
        <v>0</v>
      </c>
      <c r="AW327" s="10">
        <v>0</v>
      </c>
      <c r="AX327" s="10">
        <v>0</v>
      </c>
      <c r="AY327" s="10">
        <v>0.02</v>
      </c>
      <c r="AZ327" s="10">
        <v>0</v>
      </c>
      <c r="BA327" s="10">
        <v>0.67</v>
      </c>
      <c r="BB327" s="10">
        <v>0</v>
      </c>
      <c r="BC327" s="10">
        <v>0.9</v>
      </c>
      <c r="BD327" s="10">
        <v>0.03</v>
      </c>
      <c r="BE327" s="10">
        <v>0.03</v>
      </c>
      <c r="BF327" s="10">
        <v>0</v>
      </c>
      <c r="BG327" s="10">
        <v>0</v>
      </c>
      <c r="BH327" s="10">
        <v>0.01</v>
      </c>
      <c r="BI327" s="10">
        <v>1.67</v>
      </c>
      <c r="BJ327" s="10">
        <v>0</v>
      </c>
      <c r="BK327" s="10">
        <v>0</v>
      </c>
      <c r="BL327" s="10">
        <v>4.5199999999999996</v>
      </c>
      <c r="BM327" s="10">
        <v>0.23</v>
      </c>
      <c r="BN327" s="10">
        <v>0</v>
      </c>
      <c r="BO327" s="10">
        <v>0</v>
      </c>
      <c r="BP327" s="10">
        <v>0</v>
      </c>
      <c r="BQ327" s="10">
        <v>0</v>
      </c>
      <c r="BR327" s="10">
        <v>188.44</v>
      </c>
      <c r="BS327" s="10" t="e">
        <f>$I$327/#REF!*100</f>
        <v>#REF!</v>
      </c>
      <c r="BT327" s="10">
        <v>32.96</v>
      </c>
      <c r="BV327" s="10">
        <v>0</v>
      </c>
      <c r="BW327" s="10">
        <v>0</v>
      </c>
      <c r="BX327" s="10">
        <v>0</v>
      </c>
      <c r="BY327" s="10">
        <v>0</v>
      </c>
      <c r="BZ327" s="10">
        <v>0</v>
      </c>
      <c r="CA327" s="10">
        <v>0</v>
      </c>
      <c r="CB327" s="10">
        <v>0</v>
      </c>
      <c r="CC327" s="10">
        <v>0</v>
      </c>
      <c r="CD327" s="10">
        <v>0</v>
      </c>
      <c r="CE327" s="10">
        <v>21.74</v>
      </c>
      <c r="CF327" s="10">
        <v>0.37</v>
      </c>
    </row>
    <row r="328" spans="1:84" x14ac:dyDescent="0.25">
      <c r="A328" s="9"/>
      <c r="B328" s="57" t="s">
        <v>95</v>
      </c>
      <c r="C328" s="44"/>
      <c r="D328" s="45"/>
      <c r="E328" s="45"/>
      <c r="F328" s="45"/>
      <c r="G328" s="45"/>
      <c r="H328" s="45"/>
      <c r="I328" s="45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</row>
    <row r="329" spans="1:84" s="8" customFormat="1" x14ac:dyDescent="0.25">
      <c r="A329" s="9" t="str">
        <f>"23/1"</f>
        <v>23/1</v>
      </c>
      <c r="B329" s="46" t="s">
        <v>96</v>
      </c>
      <c r="C329" s="44" t="str">
        <f>"100"</f>
        <v>100</v>
      </c>
      <c r="D329" s="45">
        <v>1.02</v>
      </c>
      <c r="E329" s="45">
        <v>0</v>
      </c>
      <c r="F329" s="45">
        <v>5.08</v>
      </c>
      <c r="G329" s="45">
        <v>5.08</v>
      </c>
      <c r="H329" s="45">
        <v>3.54</v>
      </c>
      <c r="I329" s="45">
        <v>68.196730000000002</v>
      </c>
      <c r="J329" s="30">
        <v>0.63</v>
      </c>
      <c r="K329" s="30">
        <v>3.25</v>
      </c>
      <c r="L329" s="30">
        <v>0.63</v>
      </c>
      <c r="M329" s="30">
        <v>0</v>
      </c>
      <c r="N329" s="30">
        <v>3.26</v>
      </c>
      <c r="O329" s="30">
        <v>0.28000000000000003</v>
      </c>
      <c r="P329" s="30">
        <v>1.3</v>
      </c>
      <c r="Q329" s="30">
        <v>0</v>
      </c>
      <c r="R329" s="30">
        <v>0</v>
      </c>
      <c r="S329" s="30">
        <v>0.74</v>
      </c>
      <c r="T329" s="30">
        <v>1.1399999999999999</v>
      </c>
      <c r="U329" s="30">
        <v>192.41</v>
      </c>
      <c r="V329" s="30">
        <v>270.02999999999997</v>
      </c>
      <c r="W329" s="30">
        <v>0.04</v>
      </c>
      <c r="X329" s="30">
        <v>0.47</v>
      </c>
      <c r="Y329" s="30">
        <v>23.28</v>
      </c>
      <c r="Z329" s="50">
        <v>0</v>
      </c>
      <c r="AA329" s="8">
        <v>0</v>
      </c>
      <c r="AB329" s="8">
        <v>0</v>
      </c>
      <c r="AC329" s="8">
        <v>37.31</v>
      </c>
      <c r="AD329" s="8">
        <v>39.51</v>
      </c>
      <c r="AE329" s="8">
        <v>7.36</v>
      </c>
      <c r="AF329" s="8">
        <v>29.34</v>
      </c>
      <c r="AG329" s="8">
        <v>9.56</v>
      </c>
      <c r="AH329" s="8">
        <v>25.37</v>
      </c>
      <c r="AI329" s="8">
        <v>26.96</v>
      </c>
      <c r="AJ329" s="8">
        <v>22.73</v>
      </c>
      <c r="AK329" s="8">
        <v>131.56</v>
      </c>
      <c r="AL329" s="8">
        <v>16.64</v>
      </c>
      <c r="AM329" s="8">
        <v>19.850000000000001</v>
      </c>
      <c r="AN329" s="8">
        <v>485.65</v>
      </c>
      <c r="AO329" s="8">
        <v>252.2</v>
      </c>
      <c r="AP329" s="8">
        <v>20.09</v>
      </c>
      <c r="AQ329" s="8">
        <v>26.91</v>
      </c>
      <c r="AR329" s="8">
        <v>25.36</v>
      </c>
      <c r="AS329" s="8">
        <v>5.16</v>
      </c>
      <c r="AT329" s="8">
        <v>0.14000000000000001</v>
      </c>
      <c r="AU329" s="8">
        <v>0.06</v>
      </c>
      <c r="AV329" s="8">
        <v>0.03</v>
      </c>
      <c r="AW329" s="8">
        <v>0.08</v>
      </c>
      <c r="AX329" s="8">
        <v>0.09</v>
      </c>
      <c r="AY329" s="8">
        <v>0.41</v>
      </c>
      <c r="AZ329" s="8">
        <v>0.18</v>
      </c>
      <c r="BA329" s="8">
        <v>0.33</v>
      </c>
      <c r="BB329" s="8">
        <v>0.09</v>
      </c>
      <c r="BC329" s="8">
        <v>0.22</v>
      </c>
      <c r="BD329" s="8">
        <v>0.02</v>
      </c>
      <c r="BE329" s="8">
        <v>0.03</v>
      </c>
      <c r="BF329" s="8">
        <v>0</v>
      </c>
      <c r="BG329" s="8">
        <v>0</v>
      </c>
      <c r="BH329" s="8">
        <v>0.08</v>
      </c>
      <c r="BI329" s="8">
        <v>1.2</v>
      </c>
      <c r="BJ329" s="8">
        <v>0.02</v>
      </c>
      <c r="BK329" s="8">
        <v>0</v>
      </c>
      <c r="BL329" s="8">
        <v>2.89</v>
      </c>
      <c r="BM329" s="8">
        <v>0</v>
      </c>
      <c r="BN329" s="8">
        <v>0</v>
      </c>
      <c r="BO329" s="8">
        <v>0</v>
      </c>
      <c r="BP329" s="8">
        <v>0</v>
      </c>
      <c r="BQ329" s="8">
        <v>0</v>
      </c>
      <c r="BR329" s="8">
        <v>87.41</v>
      </c>
      <c r="BT329" s="8">
        <v>124.13</v>
      </c>
      <c r="BV329" s="8">
        <v>0</v>
      </c>
      <c r="BW329" s="8">
        <v>0</v>
      </c>
      <c r="BX329" s="8">
        <v>0</v>
      </c>
      <c r="BY329" s="8">
        <v>0</v>
      </c>
      <c r="BZ329" s="8">
        <v>0</v>
      </c>
      <c r="CA329" s="8">
        <v>0</v>
      </c>
      <c r="CB329" s="8">
        <v>0</v>
      </c>
      <c r="CC329" s="8">
        <v>0</v>
      </c>
      <c r="CD329" s="8">
        <v>0</v>
      </c>
      <c r="CE329" s="8">
        <v>0</v>
      </c>
      <c r="CF329" s="8">
        <v>0.5</v>
      </c>
    </row>
    <row r="330" spans="1:84" s="8" customFormat="1" x14ac:dyDescent="0.25">
      <c r="A330" s="9" t="str">
        <f>"11/8"</f>
        <v>11/8</v>
      </c>
      <c r="B330" s="46" t="s">
        <v>175</v>
      </c>
      <c r="C330" s="18">
        <v>125</v>
      </c>
      <c r="D330" s="45">
        <v>22.77</v>
      </c>
      <c r="E330" s="45">
        <v>21.78</v>
      </c>
      <c r="F330" s="45">
        <v>28.69</v>
      </c>
      <c r="G330" s="45">
        <v>10.4</v>
      </c>
      <c r="H330" s="45">
        <v>8.26</v>
      </c>
      <c r="I330" s="45">
        <v>384.09664583333398</v>
      </c>
      <c r="J330" s="30">
        <v>9.83</v>
      </c>
      <c r="K330" s="30">
        <v>7.04</v>
      </c>
      <c r="L330" s="30">
        <v>9.83</v>
      </c>
      <c r="M330" s="30">
        <v>0</v>
      </c>
      <c r="N330" s="30">
        <v>5.23</v>
      </c>
      <c r="O330" s="30">
        <v>3.03</v>
      </c>
      <c r="P330" s="30">
        <v>1.1399999999999999</v>
      </c>
      <c r="Q330" s="30">
        <v>0</v>
      </c>
      <c r="R330" s="30">
        <v>0</v>
      </c>
      <c r="S330" s="30">
        <v>0.08</v>
      </c>
      <c r="T330" s="30">
        <v>4.71</v>
      </c>
      <c r="U330" s="30">
        <v>0</v>
      </c>
      <c r="V330" s="30">
        <v>458.24</v>
      </c>
      <c r="W330" s="30">
        <v>0.16</v>
      </c>
      <c r="X330" s="30">
        <v>4.9800000000000004</v>
      </c>
      <c r="Y330" s="30">
        <v>2.2599999999999998</v>
      </c>
      <c r="Z330" s="50"/>
    </row>
    <row r="331" spans="1:84" s="8" customFormat="1" x14ac:dyDescent="0.25">
      <c r="A331" s="9" t="str">
        <f>"3/3"</f>
        <v>3/3</v>
      </c>
      <c r="B331" s="46" t="s">
        <v>131</v>
      </c>
      <c r="C331" s="44" t="str">
        <f>"200"</f>
        <v>200</v>
      </c>
      <c r="D331" s="45">
        <v>4.1100000000000003</v>
      </c>
      <c r="E331" s="45">
        <v>0.83</v>
      </c>
      <c r="F331" s="45">
        <v>5.46</v>
      </c>
      <c r="G331" s="45">
        <v>0.71</v>
      </c>
      <c r="H331" s="45">
        <v>27.55</v>
      </c>
      <c r="I331" s="45">
        <v>183.228069413333</v>
      </c>
      <c r="J331" s="30">
        <v>3.77</v>
      </c>
      <c r="K331" s="30">
        <v>0.15</v>
      </c>
      <c r="L331" s="30">
        <v>0.45</v>
      </c>
      <c r="M331" s="30">
        <v>0</v>
      </c>
      <c r="N331" s="30">
        <v>3.34</v>
      </c>
      <c r="O331" s="30">
        <v>24.21</v>
      </c>
      <c r="P331" s="30">
        <v>2.2599999999999998</v>
      </c>
      <c r="Q331" s="30">
        <v>0</v>
      </c>
      <c r="R331" s="30">
        <v>0</v>
      </c>
      <c r="S331" s="30">
        <v>0.38</v>
      </c>
      <c r="T331" s="30">
        <v>3.56</v>
      </c>
      <c r="U331" s="30">
        <v>526</v>
      </c>
      <c r="V331" s="30">
        <v>922.51</v>
      </c>
      <c r="W331" s="30">
        <v>0.14000000000000001</v>
      </c>
      <c r="X331" s="30">
        <v>1.87</v>
      </c>
      <c r="Y331" s="30">
        <v>14.33</v>
      </c>
      <c r="Z331" s="50"/>
    </row>
    <row r="332" spans="1:84" s="8" customFormat="1" x14ac:dyDescent="0.25">
      <c r="A332" s="9" t="str">
        <f>"-"</f>
        <v>-</v>
      </c>
      <c r="B332" s="46" t="s">
        <v>76</v>
      </c>
      <c r="C332" s="44" t="str">
        <f>"100"</f>
        <v>100</v>
      </c>
      <c r="D332" s="45">
        <v>6.61</v>
      </c>
      <c r="E332" s="45">
        <v>0</v>
      </c>
      <c r="F332" s="45">
        <v>0.66</v>
      </c>
      <c r="G332" s="45">
        <v>0.66</v>
      </c>
      <c r="H332" s="45">
        <v>46.7</v>
      </c>
      <c r="I332" s="45">
        <v>224.80099999999999</v>
      </c>
      <c r="J332" s="30">
        <v>0.2</v>
      </c>
      <c r="K332" s="30">
        <v>0</v>
      </c>
      <c r="L332" s="30">
        <v>0</v>
      </c>
      <c r="M332" s="30">
        <v>0</v>
      </c>
      <c r="N332" s="30">
        <v>1.1000000000000001</v>
      </c>
      <c r="O332" s="30">
        <v>45.6</v>
      </c>
      <c r="P332" s="30">
        <v>0.2</v>
      </c>
      <c r="Q332" s="30">
        <v>0</v>
      </c>
      <c r="R332" s="30">
        <v>0</v>
      </c>
      <c r="S332" s="30">
        <v>0.3</v>
      </c>
      <c r="T332" s="30">
        <v>1.8</v>
      </c>
      <c r="U332" s="30">
        <v>245.7</v>
      </c>
      <c r="V332" s="30">
        <v>82.46</v>
      </c>
      <c r="W332" s="30">
        <v>0.05</v>
      </c>
      <c r="X332" s="30">
        <v>1.36</v>
      </c>
      <c r="Y332" s="30">
        <v>0</v>
      </c>
      <c r="Z332" s="50">
        <v>0</v>
      </c>
      <c r="AA332" s="8">
        <v>0</v>
      </c>
      <c r="AB332" s="8">
        <v>0</v>
      </c>
      <c r="AC332" s="8">
        <v>508.95</v>
      </c>
      <c r="AD332" s="8">
        <v>168.78</v>
      </c>
      <c r="AE332" s="8">
        <v>100.05</v>
      </c>
      <c r="AF332" s="8">
        <v>200.1</v>
      </c>
      <c r="AG332" s="8">
        <v>75.69</v>
      </c>
      <c r="AH332" s="8">
        <v>361.92</v>
      </c>
      <c r="AI332" s="8">
        <v>224.46</v>
      </c>
      <c r="AJ332" s="8">
        <v>313.2</v>
      </c>
      <c r="AK332" s="8">
        <v>258.39</v>
      </c>
      <c r="AL332" s="8">
        <v>135.72</v>
      </c>
      <c r="AM332" s="8">
        <v>240.12</v>
      </c>
      <c r="AN332" s="8">
        <v>2007.96</v>
      </c>
      <c r="AO332" s="8">
        <v>234.9</v>
      </c>
      <c r="AP332" s="8">
        <v>654.24</v>
      </c>
      <c r="AQ332" s="8">
        <v>284.49</v>
      </c>
      <c r="AR332" s="8">
        <v>188.79</v>
      </c>
      <c r="AS332" s="8">
        <v>149.63999999999999</v>
      </c>
      <c r="AT332" s="8">
        <v>0</v>
      </c>
      <c r="AU332" s="8">
        <v>0</v>
      </c>
      <c r="AV332" s="8">
        <v>0</v>
      </c>
      <c r="AW332" s="8">
        <v>0</v>
      </c>
      <c r="AX332" s="8">
        <v>0</v>
      </c>
      <c r="AY332" s="8">
        <v>0</v>
      </c>
      <c r="AZ332" s="8">
        <v>0.14000000000000001</v>
      </c>
      <c r="BA332" s="8">
        <v>0.08</v>
      </c>
      <c r="BB332" s="8">
        <v>7.0000000000000007E-2</v>
      </c>
      <c r="BC332" s="8">
        <v>0.01</v>
      </c>
      <c r="BD332" s="8">
        <v>0</v>
      </c>
      <c r="BE332" s="8">
        <v>0</v>
      </c>
      <c r="BF332" s="8">
        <v>0</v>
      </c>
      <c r="BG332" s="8">
        <v>0</v>
      </c>
      <c r="BH332" s="8">
        <v>0.01</v>
      </c>
      <c r="BI332" s="8">
        <v>7.0000000000000007E-2</v>
      </c>
      <c r="BJ332" s="8">
        <v>0</v>
      </c>
      <c r="BK332" s="8">
        <v>0</v>
      </c>
      <c r="BL332" s="8">
        <v>0.28000000000000003</v>
      </c>
      <c r="BM332" s="8">
        <v>0.01</v>
      </c>
      <c r="BN332" s="8">
        <v>0</v>
      </c>
      <c r="BO332" s="8">
        <v>0</v>
      </c>
      <c r="BP332" s="8">
        <v>0</v>
      </c>
      <c r="BQ332" s="8">
        <v>0</v>
      </c>
      <c r="BR332" s="8">
        <v>39.1</v>
      </c>
      <c r="BT332" s="8">
        <v>0</v>
      </c>
      <c r="BV332" s="8">
        <v>0</v>
      </c>
      <c r="BW332" s="8">
        <v>0</v>
      </c>
      <c r="BX332" s="8">
        <v>0</v>
      </c>
      <c r="BY332" s="8">
        <v>0</v>
      </c>
      <c r="BZ332" s="8">
        <v>0</v>
      </c>
      <c r="CA332" s="8">
        <v>0</v>
      </c>
      <c r="CB332" s="8">
        <v>0</v>
      </c>
      <c r="CC332" s="8">
        <v>0</v>
      </c>
      <c r="CD332" s="8">
        <v>0</v>
      </c>
      <c r="CE332" s="8">
        <v>0</v>
      </c>
      <c r="CF332" s="8">
        <v>0</v>
      </c>
    </row>
    <row r="333" spans="1:84" s="9" customFormat="1" x14ac:dyDescent="0.25">
      <c r="A333" s="9" t="str">
        <f>"15/10"</f>
        <v>15/10</v>
      </c>
      <c r="B333" s="46" t="s">
        <v>98</v>
      </c>
      <c r="C333" s="44" t="str">
        <f>"200"</f>
        <v>200</v>
      </c>
      <c r="D333" s="45">
        <v>0.08</v>
      </c>
      <c r="E333" s="45">
        <v>0</v>
      </c>
      <c r="F333" s="45">
        <v>0.01</v>
      </c>
      <c r="G333" s="45">
        <v>0.01</v>
      </c>
      <c r="H333" s="45">
        <v>9</v>
      </c>
      <c r="I333" s="45">
        <v>35.682173658536598</v>
      </c>
      <c r="J333" s="30">
        <v>0</v>
      </c>
      <c r="K333" s="30">
        <v>0</v>
      </c>
      <c r="L333" s="30">
        <v>0</v>
      </c>
      <c r="M333" s="30">
        <v>0</v>
      </c>
      <c r="N333" s="30">
        <v>9</v>
      </c>
      <c r="O333" s="30">
        <v>0</v>
      </c>
      <c r="P333" s="30">
        <v>0.11</v>
      </c>
      <c r="Q333" s="30">
        <v>0</v>
      </c>
      <c r="R333" s="30">
        <v>0</v>
      </c>
      <c r="S333" s="30">
        <v>0.28000000000000003</v>
      </c>
      <c r="T333" s="30">
        <v>0.04</v>
      </c>
      <c r="U333" s="30">
        <v>0.63</v>
      </c>
      <c r="V333" s="30">
        <v>7.25</v>
      </c>
      <c r="W333" s="30">
        <v>0</v>
      </c>
      <c r="X333" s="30">
        <v>0</v>
      </c>
      <c r="Y333" s="30">
        <v>0.78</v>
      </c>
      <c r="Z333" s="51">
        <v>0</v>
      </c>
      <c r="AA333" s="9">
        <v>0</v>
      </c>
      <c r="AB333" s="9">
        <v>0</v>
      </c>
      <c r="AC333" s="9">
        <v>0</v>
      </c>
      <c r="AD333" s="9">
        <v>0</v>
      </c>
      <c r="AE333" s="9">
        <v>0</v>
      </c>
      <c r="AF333" s="9">
        <v>0</v>
      </c>
      <c r="AG333" s="9">
        <v>0</v>
      </c>
      <c r="AH333" s="9">
        <v>0</v>
      </c>
      <c r="AI333" s="9">
        <v>0</v>
      </c>
      <c r="AJ333" s="9">
        <v>0</v>
      </c>
      <c r="AK333" s="9">
        <v>0</v>
      </c>
      <c r="AL333" s="9">
        <v>0</v>
      </c>
      <c r="AM333" s="9">
        <v>0</v>
      </c>
      <c r="AN333" s="9">
        <v>0</v>
      </c>
      <c r="AO333" s="9">
        <v>0</v>
      </c>
      <c r="AP333" s="9">
        <v>0</v>
      </c>
      <c r="AQ333" s="9">
        <v>0</v>
      </c>
      <c r="AR333" s="9">
        <v>0</v>
      </c>
      <c r="AS333" s="9">
        <v>0</v>
      </c>
      <c r="AT333" s="9">
        <v>0</v>
      </c>
      <c r="AU333" s="9">
        <v>0</v>
      </c>
      <c r="AV333" s="9">
        <v>0</v>
      </c>
      <c r="AW333" s="9">
        <v>0</v>
      </c>
      <c r="AX333" s="9">
        <v>0</v>
      </c>
      <c r="AY333" s="9">
        <v>0</v>
      </c>
      <c r="AZ333" s="9">
        <v>0</v>
      </c>
      <c r="BA333" s="9">
        <v>0</v>
      </c>
      <c r="BB333" s="9">
        <v>0</v>
      </c>
      <c r="BC333" s="9">
        <v>0</v>
      </c>
      <c r="BD333" s="9">
        <v>0</v>
      </c>
      <c r="BE333" s="9">
        <v>0</v>
      </c>
      <c r="BF333" s="9">
        <v>0</v>
      </c>
      <c r="BG333" s="9">
        <v>0</v>
      </c>
      <c r="BH333" s="9">
        <v>0</v>
      </c>
      <c r="BI333" s="9">
        <v>0</v>
      </c>
      <c r="BJ333" s="9">
        <v>0</v>
      </c>
      <c r="BK333" s="9">
        <v>0</v>
      </c>
      <c r="BL333" s="9">
        <v>0</v>
      </c>
      <c r="BM333" s="9">
        <v>0</v>
      </c>
      <c r="BN333" s="9">
        <v>0</v>
      </c>
      <c r="BO333" s="9">
        <v>0</v>
      </c>
      <c r="BP333" s="9">
        <v>0</v>
      </c>
      <c r="BQ333" s="9">
        <v>0</v>
      </c>
      <c r="BR333" s="9">
        <v>199.43</v>
      </c>
      <c r="BT333" s="9">
        <v>7.0000000000000007E-2</v>
      </c>
      <c r="BV333" s="9">
        <v>0</v>
      </c>
      <c r="BW333" s="9">
        <v>0</v>
      </c>
      <c r="BX333" s="9">
        <v>0</v>
      </c>
      <c r="BY333" s="9">
        <v>0</v>
      </c>
      <c r="BZ333" s="9">
        <v>0</v>
      </c>
      <c r="CA333" s="9">
        <v>0</v>
      </c>
      <c r="CB333" s="9">
        <v>0</v>
      </c>
      <c r="CC333" s="9">
        <v>0</v>
      </c>
      <c r="CD333" s="9">
        <v>0</v>
      </c>
      <c r="CE333" s="9">
        <v>9.76</v>
      </c>
      <c r="CF333" s="9">
        <v>0</v>
      </c>
    </row>
    <row r="334" spans="1:84" s="10" customFormat="1" x14ac:dyDescent="0.25">
      <c r="A334" s="47"/>
      <c r="B334" s="48" t="s">
        <v>99</v>
      </c>
      <c r="C334" s="22">
        <f>C333+C332+C329+C331+C330</f>
        <v>725</v>
      </c>
      <c r="D334" s="49">
        <f>SUM(D329:D333)</f>
        <v>34.590000000000003</v>
      </c>
      <c r="E334" s="49">
        <f t="shared" ref="E334:Y334" si="1">SUM(E329:E333)</f>
        <v>22.61</v>
      </c>
      <c r="F334" s="49">
        <f t="shared" si="1"/>
        <v>39.9</v>
      </c>
      <c r="G334" s="49">
        <f t="shared" si="1"/>
        <v>16.86</v>
      </c>
      <c r="H334" s="49">
        <f t="shared" si="1"/>
        <v>95.05</v>
      </c>
      <c r="I334" s="49">
        <f t="shared" si="1"/>
        <v>896.00461890520296</v>
      </c>
      <c r="J334" s="49">
        <f t="shared" si="1"/>
        <v>14.43</v>
      </c>
      <c r="K334" s="49">
        <f t="shared" si="1"/>
        <v>10.44</v>
      </c>
      <c r="L334" s="49">
        <f t="shared" si="1"/>
        <v>10.91</v>
      </c>
      <c r="M334" s="49">
        <f t="shared" si="1"/>
        <v>0</v>
      </c>
      <c r="N334" s="49">
        <f t="shared" si="1"/>
        <v>21.93</v>
      </c>
      <c r="O334" s="49">
        <f t="shared" si="1"/>
        <v>73.12</v>
      </c>
      <c r="P334" s="49">
        <f t="shared" si="1"/>
        <v>5.01</v>
      </c>
      <c r="Q334" s="49">
        <f t="shared" si="1"/>
        <v>0</v>
      </c>
      <c r="R334" s="49">
        <f t="shared" si="1"/>
        <v>0</v>
      </c>
      <c r="S334" s="49">
        <f t="shared" si="1"/>
        <v>1.78</v>
      </c>
      <c r="T334" s="49">
        <f t="shared" si="1"/>
        <v>11.25</v>
      </c>
      <c r="U334" s="49">
        <f t="shared" si="1"/>
        <v>964.74</v>
      </c>
      <c r="V334" s="49">
        <f t="shared" si="1"/>
        <v>1740.49</v>
      </c>
      <c r="W334" s="49">
        <f t="shared" si="1"/>
        <v>0.39</v>
      </c>
      <c r="X334" s="49">
        <f t="shared" si="1"/>
        <v>8.68</v>
      </c>
      <c r="Y334" s="49">
        <f t="shared" si="1"/>
        <v>40.65</v>
      </c>
      <c r="Z334" s="10">
        <v>0</v>
      </c>
      <c r="AA334" s="10">
        <v>0</v>
      </c>
      <c r="AB334" s="10">
        <v>0</v>
      </c>
      <c r="AC334" s="10">
        <v>1184.0899999999999</v>
      </c>
      <c r="AD334" s="10">
        <v>408.89</v>
      </c>
      <c r="AE334" s="10">
        <v>229.45</v>
      </c>
      <c r="AF334" s="10">
        <v>476.14</v>
      </c>
      <c r="AG334" s="10">
        <v>167.2</v>
      </c>
      <c r="AH334" s="10">
        <v>793.8</v>
      </c>
      <c r="AI334" s="10">
        <v>516.54999999999995</v>
      </c>
      <c r="AJ334" s="10">
        <v>666.08</v>
      </c>
      <c r="AK334" s="10">
        <v>669.81</v>
      </c>
      <c r="AL334" s="10">
        <v>312.66000000000003</v>
      </c>
      <c r="AM334" s="10">
        <v>541.45000000000005</v>
      </c>
      <c r="AN334" s="10">
        <v>4944.92</v>
      </c>
      <c r="AO334" s="10">
        <v>543.1</v>
      </c>
      <c r="AP334" s="10">
        <v>1451.53</v>
      </c>
      <c r="AQ334" s="10">
        <v>700.22</v>
      </c>
      <c r="AR334" s="10">
        <v>419.22</v>
      </c>
      <c r="AS334" s="10">
        <v>318.29000000000002</v>
      </c>
      <c r="AT334" s="10">
        <v>0.15</v>
      </c>
      <c r="AU334" s="10">
        <v>7.0000000000000007E-2</v>
      </c>
      <c r="AV334" s="10">
        <v>0.04</v>
      </c>
      <c r="AW334" s="10">
        <v>0.08</v>
      </c>
      <c r="AX334" s="10">
        <v>0.1</v>
      </c>
      <c r="AY334" s="10">
        <v>0.47</v>
      </c>
      <c r="AZ334" s="10">
        <v>0.35</v>
      </c>
      <c r="BA334" s="10">
        <v>0.74</v>
      </c>
      <c r="BB334" s="10">
        <v>0.18</v>
      </c>
      <c r="BC334" s="10">
        <v>0.36</v>
      </c>
      <c r="BD334" s="10">
        <v>0.03</v>
      </c>
      <c r="BE334" s="10">
        <v>0.05</v>
      </c>
      <c r="BF334" s="10">
        <v>0</v>
      </c>
      <c r="BG334" s="10">
        <v>0.01</v>
      </c>
      <c r="BH334" s="10">
        <v>0.1</v>
      </c>
      <c r="BI334" s="10">
        <v>1.9</v>
      </c>
      <c r="BJ334" s="10">
        <v>0.03</v>
      </c>
      <c r="BK334" s="10">
        <v>0</v>
      </c>
      <c r="BL334" s="10">
        <v>4.8499999999999996</v>
      </c>
      <c r="BM334" s="10">
        <v>0.03</v>
      </c>
      <c r="BN334" s="10">
        <v>0.01</v>
      </c>
      <c r="BO334" s="10">
        <v>0</v>
      </c>
      <c r="BP334" s="10">
        <v>0</v>
      </c>
      <c r="BQ334" s="10">
        <v>0</v>
      </c>
      <c r="BR334" s="10">
        <v>439.17</v>
      </c>
      <c r="BS334" s="10" t="e">
        <f>$I$334/#REF!*100</f>
        <v>#REF!</v>
      </c>
      <c r="BT334" s="10">
        <v>183.88</v>
      </c>
      <c r="BV334" s="10">
        <v>0</v>
      </c>
      <c r="BW334" s="10">
        <v>0</v>
      </c>
      <c r="BX334" s="10">
        <v>0</v>
      </c>
      <c r="BY334" s="10">
        <v>0</v>
      </c>
      <c r="BZ334" s="10">
        <v>0</v>
      </c>
      <c r="CA334" s="10">
        <v>0</v>
      </c>
      <c r="CB334" s="10">
        <v>0</v>
      </c>
      <c r="CC334" s="10">
        <v>0</v>
      </c>
      <c r="CD334" s="10">
        <v>0</v>
      </c>
      <c r="CE334" s="10">
        <v>9.76</v>
      </c>
      <c r="CF334" s="10">
        <v>1.83</v>
      </c>
    </row>
    <row r="335" spans="1:84" x14ac:dyDescent="0.25">
      <c r="A335" s="9"/>
      <c r="B335" s="57" t="s">
        <v>100</v>
      </c>
      <c r="C335" s="44"/>
      <c r="D335" s="45"/>
      <c r="E335" s="45"/>
      <c r="F335" s="45"/>
      <c r="G335" s="45"/>
      <c r="H335" s="45"/>
      <c r="I335" s="45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</row>
    <row r="336" spans="1:84" s="9" customFormat="1" x14ac:dyDescent="0.25">
      <c r="A336" s="9" t="str">
        <f>"-"</f>
        <v>-</v>
      </c>
      <c r="B336" s="46" t="s">
        <v>101</v>
      </c>
      <c r="C336" s="44" t="str">
        <f>"200"</f>
        <v>200</v>
      </c>
      <c r="D336" s="45">
        <v>6</v>
      </c>
      <c r="E336" s="45">
        <v>6</v>
      </c>
      <c r="F336" s="45">
        <v>0.1</v>
      </c>
      <c r="G336" s="45">
        <v>0</v>
      </c>
      <c r="H336" s="45">
        <v>8</v>
      </c>
      <c r="I336" s="45">
        <v>60.4</v>
      </c>
      <c r="J336" s="30">
        <v>0</v>
      </c>
      <c r="K336" s="30">
        <v>0</v>
      </c>
      <c r="L336" s="30">
        <v>0</v>
      </c>
      <c r="M336" s="30">
        <v>0</v>
      </c>
      <c r="N336" s="30">
        <v>8</v>
      </c>
      <c r="O336" s="30">
        <v>0</v>
      </c>
      <c r="P336" s="30">
        <v>0</v>
      </c>
      <c r="Q336" s="30">
        <v>0</v>
      </c>
      <c r="R336" s="30">
        <v>0</v>
      </c>
      <c r="S336" s="30">
        <v>1.7</v>
      </c>
      <c r="T336" s="30">
        <v>1.4</v>
      </c>
      <c r="U336" s="30">
        <v>0</v>
      </c>
      <c r="V336" s="30">
        <v>304</v>
      </c>
      <c r="W336" s="30">
        <v>0.34</v>
      </c>
      <c r="X336" s="30">
        <v>0.2</v>
      </c>
      <c r="Y336" s="30">
        <v>1.4</v>
      </c>
      <c r="Z336" s="51">
        <v>0</v>
      </c>
      <c r="AA336" s="9">
        <v>0</v>
      </c>
      <c r="AB336" s="9">
        <v>0</v>
      </c>
      <c r="AC336" s="9">
        <v>0</v>
      </c>
      <c r="AD336" s="9">
        <v>0</v>
      </c>
      <c r="AE336" s="9">
        <v>0</v>
      </c>
      <c r="AF336" s="9">
        <v>0</v>
      </c>
      <c r="AG336" s="9">
        <v>0</v>
      </c>
      <c r="AH336" s="9">
        <v>0</v>
      </c>
      <c r="AI336" s="9">
        <v>0</v>
      </c>
      <c r="AJ336" s="9">
        <v>0</v>
      </c>
      <c r="AK336" s="9">
        <v>0</v>
      </c>
      <c r="AL336" s="9">
        <v>0</v>
      </c>
      <c r="AM336" s="9">
        <v>0</v>
      </c>
      <c r="AN336" s="9">
        <v>0</v>
      </c>
      <c r="AO336" s="9">
        <v>0</v>
      </c>
      <c r="AP336" s="9">
        <v>0</v>
      </c>
      <c r="AQ336" s="9">
        <v>0</v>
      </c>
      <c r="AR336" s="9">
        <v>0</v>
      </c>
      <c r="AS336" s="9">
        <v>0</v>
      </c>
      <c r="AT336" s="9">
        <v>0</v>
      </c>
      <c r="AU336" s="9">
        <v>0</v>
      </c>
      <c r="AV336" s="9">
        <v>0</v>
      </c>
      <c r="AW336" s="9">
        <v>0</v>
      </c>
      <c r="AX336" s="9">
        <v>0</v>
      </c>
      <c r="AY336" s="9">
        <v>0</v>
      </c>
      <c r="AZ336" s="9">
        <v>0</v>
      </c>
      <c r="BA336" s="9">
        <v>0</v>
      </c>
      <c r="BB336" s="9">
        <v>0</v>
      </c>
      <c r="BC336" s="9">
        <v>0</v>
      </c>
      <c r="BD336" s="9">
        <v>0</v>
      </c>
      <c r="BE336" s="9">
        <v>0</v>
      </c>
      <c r="BF336" s="9">
        <v>0</v>
      </c>
      <c r="BG336" s="9">
        <v>0</v>
      </c>
      <c r="BH336" s="9">
        <v>0</v>
      </c>
      <c r="BI336" s="9">
        <v>0</v>
      </c>
      <c r="BJ336" s="9">
        <v>0</v>
      </c>
      <c r="BK336" s="9">
        <v>0</v>
      </c>
      <c r="BL336" s="9">
        <v>0</v>
      </c>
      <c r="BM336" s="9">
        <v>0</v>
      </c>
      <c r="BN336" s="9">
        <v>0</v>
      </c>
      <c r="BO336" s="9">
        <v>0</v>
      </c>
      <c r="BP336" s="9">
        <v>0</v>
      </c>
      <c r="BQ336" s="9">
        <v>0</v>
      </c>
      <c r="BR336" s="9">
        <v>182.8</v>
      </c>
      <c r="BT336" s="9">
        <v>0</v>
      </c>
      <c r="BV336" s="9">
        <v>0</v>
      </c>
      <c r="BW336" s="9">
        <v>0</v>
      </c>
      <c r="BX336" s="9">
        <v>0</v>
      </c>
      <c r="BY336" s="9">
        <v>0</v>
      </c>
      <c r="BZ336" s="9">
        <v>0</v>
      </c>
      <c r="CA336" s="9">
        <v>0</v>
      </c>
      <c r="CB336" s="9">
        <v>0</v>
      </c>
      <c r="CC336" s="9">
        <v>0</v>
      </c>
      <c r="CD336" s="9">
        <v>0</v>
      </c>
      <c r="CE336" s="9">
        <v>0</v>
      </c>
      <c r="CF336" s="9">
        <v>0</v>
      </c>
    </row>
    <row r="337" spans="1:84" s="10" customFormat="1" x14ac:dyDescent="0.25">
      <c r="A337" s="47"/>
      <c r="B337" s="48" t="s">
        <v>102</v>
      </c>
      <c r="C337" s="22" t="str">
        <f>C336</f>
        <v>200</v>
      </c>
      <c r="D337" s="49">
        <v>6</v>
      </c>
      <c r="E337" s="49">
        <v>6</v>
      </c>
      <c r="F337" s="49">
        <v>0.1</v>
      </c>
      <c r="G337" s="49">
        <v>0</v>
      </c>
      <c r="H337" s="49">
        <v>8</v>
      </c>
      <c r="I337" s="49">
        <v>60.4</v>
      </c>
      <c r="J337" s="17">
        <v>0</v>
      </c>
      <c r="K337" s="17">
        <v>0</v>
      </c>
      <c r="L337" s="17">
        <v>0</v>
      </c>
      <c r="M337" s="17">
        <v>0</v>
      </c>
      <c r="N337" s="17">
        <v>8</v>
      </c>
      <c r="O337" s="17">
        <v>0</v>
      </c>
      <c r="P337" s="17">
        <v>0</v>
      </c>
      <c r="Q337" s="17">
        <v>0</v>
      </c>
      <c r="R337" s="17">
        <v>0</v>
      </c>
      <c r="S337" s="17">
        <v>1.7</v>
      </c>
      <c r="T337" s="17">
        <v>1.4</v>
      </c>
      <c r="U337" s="17">
        <v>0</v>
      </c>
      <c r="V337" s="17">
        <v>304</v>
      </c>
      <c r="W337" s="17">
        <v>0.34</v>
      </c>
      <c r="X337" s="17">
        <v>0.2</v>
      </c>
      <c r="Y337" s="17">
        <v>1.4</v>
      </c>
      <c r="Z337" s="10">
        <v>0</v>
      </c>
      <c r="AA337" s="10">
        <v>0</v>
      </c>
      <c r="AB337" s="10">
        <v>0</v>
      </c>
      <c r="AC337" s="10">
        <v>0</v>
      </c>
      <c r="AD337" s="10">
        <v>0</v>
      </c>
      <c r="AE337" s="10">
        <v>0</v>
      </c>
      <c r="AF337" s="10">
        <v>0</v>
      </c>
      <c r="AG337" s="10">
        <v>0</v>
      </c>
      <c r="AH337" s="10">
        <v>0</v>
      </c>
      <c r="AI337" s="10">
        <v>0</v>
      </c>
      <c r="AJ337" s="10">
        <v>0</v>
      </c>
      <c r="AK337" s="10">
        <v>0</v>
      </c>
      <c r="AL337" s="10">
        <v>0</v>
      </c>
      <c r="AM337" s="10">
        <v>0</v>
      </c>
      <c r="AN337" s="10">
        <v>0</v>
      </c>
      <c r="AO337" s="10">
        <v>0</v>
      </c>
      <c r="AP337" s="10">
        <v>0</v>
      </c>
      <c r="AQ337" s="10">
        <v>0</v>
      </c>
      <c r="AR337" s="10">
        <v>0</v>
      </c>
      <c r="AS337" s="10">
        <v>0</v>
      </c>
      <c r="AT337" s="10">
        <v>0</v>
      </c>
      <c r="AU337" s="10">
        <v>0</v>
      </c>
      <c r="AV337" s="10">
        <v>0</v>
      </c>
      <c r="AW337" s="10">
        <v>0</v>
      </c>
      <c r="AX337" s="10">
        <v>0</v>
      </c>
      <c r="AY337" s="10">
        <v>0</v>
      </c>
      <c r="AZ337" s="10">
        <v>0</v>
      </c>
      <c r="BA337" s="10">
        <v>0</v>
      </c>
      <c r="BB337" s="10">
        <v>0</v>
      </c>
      <c r="BC337" s="10">
        <v>0</v>
      </c>
      <c r="BD337" s="10">
        <v>0</v>
      </c>
      <c r="BE337" s="10">
        <v>0</v>
      </c>
      <c r="BF337" s="10">
        <v>0</v>
      </c>
      <c r="BG337" s="10">
        <v>0</v>
      </c>
      <c r="BH337" s="10">
        <v>0</v>
      </c>
      <c r="BI337" s="10">
        <v>0</v>
      </c>
      <c r="BJ337" s="10">
        <v>0</v>
      </c>
      <c r="BK337" s="10">
        <v>0</v>
      </c>
      <c r="BL337" s="10">
        <v>0</v>
      </c>
      <c r="BM337" s="10">
        <v>0</v>
      </c>
      <c r="BN337" s="10">
        <v>0</v>
      </c>
      <c r="BO337" s="10">
        <v>0</v>
      </c>
      <c r="BP337" s="10">
        <v>0</v>
      </c>
      <c r="BQ337" s="10">
        <v>0</v>
      </c>
      <c r="BR337" s="10">
        <v>182.8</v>
      </c>
      <c r="BS337" s="10" t="e">
        <f>$I$337/#REF!*100</f>
        <v>#REF!</v>
      </c>
      <c r="BT337" s="10">
        <v>0</v>
      </c>
      <c r="BV337" s="10">
        <v>0</v>
      </c>
      <c r="BW337" s="10">
        <v>0</v>
      </c>
      <c r="BX337" s="10">
        <v>0</v>
      </c>
      <c r="BY337" s="10">
        <v>0</v>
      </c>
      <c r="BZ337" s="10">
        <v>0</v>
      </c>
      <c r="CA337" s="10">
        <v>0</v>
      </c>
      <c r="CB337" s="10">
        <v>0</v>
      </c>
      <c r="CC337" s="10">
        <v>0</v>
      </c>
      <c r="CD337" s="10">
        <v>0</v>
      </c>
      <c r="CE337" s="10">
        <v>0</v>
      </c>
      <c r="CF337" s="10">
        <v>0</v>
      </c>
    </row>
    <row r="338" spans="1:84" s="10" customFormat="1" x14ac:dyDescent="0.25">
      <c r="A338" s="47"/>
      <c r="B338" s="48" t="s">
        <v>103</v>
      </c>
      <c r="C338" s="52">
        <f>C337+C334+C327+C322+C314+C311</f>
        <v>3245</v>
      </c>
      <c r="D338" s="49">
        <v>113.61</v>
      </c>
      <c r="E338" s="49">
        <v>65.67</v>
      </c>
      <c r="F338" s="49">
        <v>109.23</v>
      </c>
      <c r="G338" s="49">
        <v>40.58</v>
      </c>
      <c r="H338" s="49">
        <v>404.64</v>
      </c>
      <c r="I338" s="49">
        <v>3143.73</v>
      </c>
      <c r="J338" s="17">
        <v>41.45</v>
      </c>
      <c r="K338" s="17">
        <v>22.33</v>
      </c>
      <c r="L338" s="17">
        <v>16.309999999999999</v>
      </c>
      <c r="M338" s="17">
        <v>0</v>
      </c>
      <c r="N338" s="17">
        <v>147.69</v>
      </c>
      <c r="O338" s="17">
        <v>256.95</v>
      </c>
      <c r="P338" s="17">
        <v>33.28</v>
      </c>
      <c r="Q338" s="17">
        <v>0</v>
      </c>
      <c r="R338" s="17">
        <v>0</v>
      </c>
      <c r="S338" s="17">
        <v>8.3000000000000007</v>
      </c>
      <c r="T338" s="17">
        <v>32.340000000000003</v>
      </c>
      <c r="U338" s="17">
        <v>4112</v>
      </c>
      <c r="V338" s="17">
        <v>4544.82</v>
      </c>
      <c r="W338" s="17">
        <v>1.82</v>
      </c>
      <c r="X338" s="17">
        <v>22.33</v>
      </c>
      <c r="Y338" s="17">
        <v>100.36</v>
      </c>
      <c r="Z338" s="10">
        <v>0.4</v>
      </c>
      <c r="AA338" s="10">
        <v>0</v>
      </c>
      <c r="AB338" s="10">
        <v>0</v>
      </c>
      <c r="AC338" s="10">
        <v>5811.01</v>
      </c>
      <c r="AD338" s="10">
        <v>4047.13</v>
      </c>
      <c r="AE338" s="10">
        <v>1478.19</v>
      </c>
      <c r="AF338" s="10">
        <v>2844.87</v>
      </c>
      <c r="AG338" s="10">
        <v>1017.97</v>
      </c>
      <c r="AH338" s="10">
        <v>3755.07</v>
      </c>
      <c r="AI338" s="10">
        <v>3509.38</v>
      </c>
      <c r="AJ338" s="10">
        <v>4040.57</v>
      </c>
      <c r="AK338" s="10">
        <v>5780.32</v>
      </c>
      <c r="AL338" s="10">
        <v>1994.96</v>
      </c>
      <c r="AM338" s="10">
        <v>3090.73</v>
      </c>
      <c r="AN338" s="10">
        <v>17449.11</v>
      </c>
      <c r="AO338" s="10">
        <v>2091.7600000000002</v>
      </c>
      <c r="AP338" s="10">
        <v>5044.7700000000004</v>
      </c>
      <c r="AQ338" s="10">
        <v>3628.08</v>
      </c>
      <c r="AR338" s="10">
        <v>2539.12</v>
      </c>
      <c r="AS338" s="10">
        <v>1357.06</v>
      </c>
      <c r="AT338" s="10">
        <v>2.93</v>
      </c>
      <c r="AU338" s="10">
        <v>1.64</v>
      </c>
      <c r="AV338" s="10">
        <v>0.91</v>
      </c>
      <c r="AW338" s="10">
        <v>1.92</v>
      </c>
      <c r="AX338" s="10">
        <v>2.13</v>
      </c>
      <c r="AY338" s="10">
        <v>12.54</v>
      </c>
      <c r="AZ338" s="10">
        <v>1.28</v>
      </c>
      <c r="BA338" s="10">
        <v>21.97</v>
      </c>
      <c r="BB338" s="10">
        <v>0.64</v>
      </c>
      <c r="BC338" s="10">
        <v>10.58</v>
      </c>
      <c r="BD338" s="10">
        <v>0.77</v>
      </c>
      <c r="BE338" s="10">
        <v>0.22</v>
      </c>
      <c r="BF338" s="10">
        <v>0</v>
      </c>
      <c r="BG338" s="10">
        <v>0.41</v>
      </c>
      <c r="BH338" s="10">
        <v>2.54</v>
      </c>
      <c r="BI338" s="10">
        <v>29.35</v>
      </c>
      <c r="BJ338" s="10">
        <v>0.17</v>
      </c>
      <c r="BK338" s="10">
        <v>0</v>
      </c>
      <c r="BL338" s="10">
        <v>24.93</v>
      </c>
      <c r="BM338" s="10">
        <v>0.98</v>
      </c>
      <c r="BN338" s="10">
        <v>1.05</v>
      </c>
      <c r="BO338" s="10">
        <v>0</v>
      </c>
      <c r="BP338" s="10">
        <v>0</v>
      </c>
      <c r="BQ338" s="10">
        <v>0</v>
      </c>
      <c r="BR338" s="10">
        <v>2197.48</v>
      </c>
      <c r="BT338" s="10">
        <v>1234.67</v>
      </c>
      <c r="BV338" s="10">
        <v>0</v>
      </c>
      <c r="BW338" s="10">
        <v>0</v>
      </c>
      <c r="BX338" s="10">
        <v>0</v>
      </c>
      <c r="BY338" s="10">
        <v>0</v>
      </c>
      <c r="BZ338" s="10">
        <v>0</v>
      </c>
      <c r="CA338" s="10">
        <v>0</v>
      </c>
      <c r="CB338" s="10">
        <v>0</v>
      </c>
      <c r="CC338" s="10">
        <v>0</v>
      </c>
      <c r="CD338" s="10">
        <v>0</v>
      </c>
      <c r="CE338" s="10">
        <v>60.49</v>
      </c>
      <c r="CF338" s="10">
        <v>9.58</v>
      </c>
    </row>
    <row r="339" spans="1:84" x14ac:dyDescent="0.25">
      <c r="D339" s="53"/>
      <c r="E339" s="53"/>
      <c r="F339" s="53"/>
      <c r="G339" s="53"/>
      <c r="H339" s="53"/>
      <c r="I339" s="53"/>
    </row>
    <row r="340" spans="1:84" x14ac:dyDescent="0.25">
      <c r="A340" s="9"/>
      <c r="B340" s="57" t="s">
        <v>176</v>
      </c>
      <c r="C340" s="44"/>
      <c r="D340" s="45"/>
      <c r="E340" s="45"/>
      <c r="F340" s="45"/>
      <c r="G340" s="45"/>
      <c r="H340" s="45"/>
      <c r="I340" s="45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</row>
    <row r="341" spans="1:84" x14ac:dyDescent="0.25">
      <c r="A341" s="9"/>
      <c r="B341" s="57" t="s">
        <v>71</v>
      </c>
      <c r="C341" s="44"/>
      <c r="D341" s="45"/>
      <c r="E341" s="45"/>
      <c r="F341" s="45"/>
      <c r="G341" s="45"/>
      <c r="H341" s="45"/>
      <c r="I341" s="45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</row>
    <row r="342" spans="1:84" s="8" customFormat="1" x14ac:dyDescent="0.25">
      <c r="A342" s="9" t="str">
        <f>"9/5"</f>
        <v>9/5</v>
      </c>
      <c r="B342" s="46" t="s">
        <v>133</v>
      </c>
      <c r="C342" s="44" t="str">
        <f>"100"</f>
        <v>100</v>
      </c>
      <c r="D342" s="45">
        <v>16.899999999999999</v>
      </c>
      <c r="E342" s="45">
        <v>16.260000000000002</v>
      </c>
      <c r="F342" s="45">
        <v>9.6</v>
      </c>
      <c r="G342" s="45">
        <v>1.01</v>
      </c>
      <c r="H342" s="45">
        <v>13.2</v>
      </c>
      <c r="I342" s="45">
        <v>209.23245750000001</v>
      </c>
      <c r="J342" s="30">
        <v>5.28</v>
      </c>
      <c r="K342" s="30">
        <v>0.65</v>
      </c>
      <c r="L342" s="30">
        <v>0</v>
      </c>
      <c r="M342" s="30">
        <v>0</v>
      </c>
      <c r="N342" s="30">
        <v>8.9700000000000006</v>
      </c>
      <c r="O342" s="30">
        <v>4.2300000000000004</v>
      </c>
      <c r="P342" s="30">
        <v>0.22</v>
      </c>
      <c r="Q342" s="30">
        <v>0</v>
      </c>
      <c r="R342" s="30">
        <v>0</v>
      </c>
      <c r="S342" s="30">
        <v>1.1200000000000001</v>
      </c>
      <c r="T342" s="30">
        <v>1.01</v>
      </c>
      <c r="U342" s="30">
        <v>39.64</v>
      </c>
      <c r="V342" s="30">
        <v>107.52</v>
      </c>
      <c r="W342" s="30">
        <v>0.23</v>
      </c>
      <c r="X342" s="30">
        <v>0.41</v>
      </c>
      <c r="Y342" s="30">
        <v>0.23</v>
      </c>
      <c r="Z342" s="50">
        <v>0</v>
      </c>
      <c r="AA342" s="8">
        <v>0</v>
      </c>
      <c r="AB342" s="8">
        <v>0</v>
      </c>
      <c r="AC342" s="8">
        <v>93.19</v>
      </c>
      <c r="AD342" s="8">
        <v>51.92</v>
      </c>
      <c r="AE342" s="8">
        <v>25.8</v>
      </c>
      <c r="AF342" s="8">
        <v>43.75</v>
      </c>
      <c r="AG342" s="8">
        <v>15.08</v>
      </c>
      <c r="AH342" s="8">
        <v>59.24</v>
      </c>
      <c r="AI342" s="8">
        <v>47.98</v>
      </c>
      <c r="AJ342" s="8">
        <v>61.59</v>
      </c>
      <c r="AK342" s="8">
        <v>70.17</v>
      </c>
      <c r="AL342" s="8">
        <v>26.76</v>
      </c>
      <c r="AM342" s="8">
        <v>38.35</v>
      </c>
      <c r="AN342" s="8">
        <v>264.97000000000003</v>
      </c>
      <c r="AO342" s="8">
        <v>0.53</v>
      </c>
      <c r="AP342" s="8">
        <v>79.27</v>
      </c>
      <c r="AQ342" s="8">
        <v>67.989999999999995</v>
      </c>
      <c r="AR342" s="8">
        <v>35.92</v>
      </c>
      <c r="AS342" s="8">
        <v>25.29</v>
      </c>
      <c r="AT342" s="8">
        <v>0</v>
      </c>
      <c r="AU342" s="8">
        <v>0</v>
      </c>
      <c r="AV342" s="8">
        <v>0</v>
      </c>
      <c r="AW342" s="8">
        <v>0</v>
      </c>
      <c r="AX342" s="8">
        <v>0</v>
      </c>
      <c r="AY342" s="8">
        <v>0</v>
      </c>
      <c r="AZ342" s="8">
        <v>0</v>
      </c>
      <c r="BA342" s="8">
        <v>0.06</v>
      </c>
      <c r="BB342" s="8">
        <v>0</v>
      </c>
      <c r="BC342" s="8">
        <v>0.04</v>
      </c>
      <c r="BD342" s="8">
        <v>0</v>
      </c>
      <c r="BE342" s="8">
        <v>0.01</v>
      </c>
      <c r="BF342" s="8">
        <v>0</v>
      </c>
      <c r="BG342" s="8">
        <v>0</v>
      </c>
      <c r="BH342" s="8">
        <v>0</v>
      </c>
      <c r="BI342" s="8">
        <v>0.23</v>
      </c>
      <c r="BJ342" s="8">
        <v>0</v>
      </c>
      <c r="BK342" s="8">
        <v>0</v>
      </c>
      <c r="BL342" s="8">
        <v>0.56000000000000005</v>
      </c>
      <c r="BM342" s="8">
        <v>0</v>
      </c>
      <c r="BN342" s="8">
        <v>0</v>
      </c>
      <c r="BO342" s="8">
        <v>0</v>
      </c>
      <c r="BP342" s="8">
        <v>0</v>
      </c>
      <c r="BQ342" s="8">
        <v>0</v>
      </c>
      <c r="BR342" s="8">
        <v>77.709999999999994</v>
      </c>
      <c r="BT342" s="8">
        <v>60.73</v>
      </c>
      <c r="BV342" s="8">
        <v>0</v>
      </c>
      <c r="BW342" s="8">
        <v>0</v>
      </c>
      <c r="BX342" s="8">
        <v>0</v>
      </c>
      <c r="BY342" s="8">
        <v>0</v>
      </c>
      <c r="BZ342" s="8">
        <v>0</v>
      </c>
      <c r="CA342" s="8">
        <v>0</v>
      </c>
      <c r="CB342" s="8">
        <v>0</v>
      </c>
      <c r="CC342" s="8">
        <v>0</v>
      </c>
      <c r="CD342" s="8">
        <v>0</v>
      </c>
      <c r="CE342" s="8">
        <v>6.5</v>
      </c>
      <c r="CF342" s="8">
        <v>0</v>
      </c>
    </row>
    <row r="343" spans="1:84" s="8" customFormat="1" x14ac:dyDescent="0.25">
      <c r="A343" s="9" t="str">
        <f>"23/4"</f>
        <v>23/4</v>
      </c>
      <c r="B343" s="46" t="s">
        <v>177</v>
      </c>
      <c r="C343" s="44" t="str">
        <f>"200"</f>
        <v>200</v>
      </c>
      <c r="D343" s="45">
        <v>4.99</v>
      </c>
      <c r="E343" s="45">
        <v>2.99</v>
      </c>
      <c r="F343" s="45">
        <v>5.88</v>
      </c>
      <c r="G343" s="45">
        <v>0.51</v>
      </c>
      <c r="H343" s="45">
        <v>25.63</v>
      </c>
      <c r="I343" s="45">
        <v>177.00795500000001</v>
      </c>
      <c r="J343" s="30">
        <v>4</v>
      </c>
      <c r="K343" s="30">
        <v>0.09</v>
      </c>
      <c r="L343" s="30">
        <v>0</v>
      </c>
      <c r="M343" s="30">
        <v>0</v>
      </c>
      <c r="N343" s="30">
        <v>9.2200000000000006</v>
      </c>
      <c r="O343" s="30">
        <v>16.420000000000002</v>
      </c>
      <c r="P343" s="30">
        <v>0.77</v>
      </c>
      <c r="Q343" s="30">
        <v>0</v>
      </c>
      <c r="R343" s="30">
        <v>0</v>
      </c>
      <c r="S343" s="30">
        <v>0.1</v>
      </c>
      <c r="T343" s="30">
        <v>1.8</v>
      </c>
      <c r="U343" s="30">
        <v>364.23</v>
      </c>
      <c r="V343" s="30">
        <v>165.93</v>
      </c>
      <c r="W343" s="30">
        <v>0.13</v>
      </c>
      <c r="X343" s="30">
        <v>0.42</v>
      </c>
      <c r="Y343" s="30">
        <v>0.53</v>
      </c>
      <c r="Z343" s="50">
        <v>0</v>
      </c>
      <c r="AA343" s="8">
        <v>0</v>
      </c>
      <c r="AB343" s="8">
        <v>0</v>
      </c>
      <c r="AC343" s="8">
        <v>249</v>
      </c>
      <c r="AD343" s="8">
        <v>68.239999999999995</v>
      </c>
      <c r="AE343" s="8">
        <v>53.82</v>
      </c>
      <c r="AF343" s="8">
        <v>77.03</v>
      </c>
      <c r="AG343" s="8">
        <v>34.340000000000003</v>
      </c>
      <c r="AH343" s="8">
        <v>113.77</v>
      </c>
      <c r="AI343" s="8">
        <v>167.6</v>
      </c>
      <c r="AJ343" s="8">
        <v>116.89</v>
      </c>
      <c r="AK343" s="8">
        <v>145.93</v>
      </c>
      <c r="AL343" s="8">
        <v>52.21</v>
      </c>
      <c r="AM343" s="8">
        <v>77.13</v>
      </c>
      <c r="AN343" s="8">
        <v>404.33</v>
      </c>
      <c r="AO343" s="8">
        <v>1.28</v>
      </c>
      <c r="AP343" s="8">
        <v>132.16</v>
      </c>
      <c r="AQ343" s="8">
        <v>121.03</v>
      </c>
      <c r="AR343" s="8">
        <v>84.9</v>
      </c>
      <c r="AS343" s="8">
        <v>38.340000000000003</v>
      </c>
      <c r="AT343" s="8">
        <v>0.1</v>
      </c>
      <c r="AU343" s="8">
        <v>0.05</v>
      </c>
      <c r="AV343" s="8">
        <v>0.03</v>
      </c>
      <c r="AW343" s="8">
        <v>0.06</v>
      </c>
      <c r="AX343" s="8">
        <v>7.0000000000000007E-2</v>
      </c>
      <c r="AY343" s="8">
        <v>0.31</v>
      </c>
      <c r="AZ343" s="8">
        <v>0</v>
      </c>
      <c r="BA343" s="8">
        <v>0.86</v>
      </c>
      <c r="BB343" s="8">
        <v>0</v>
      </c>
      <c r="BC343" s="8">
        <v>0.27</v>
      </c>
      <c r="BD343" s="8">
        <v>0</v>
      </c>
      <c r="BE343" s="8">
        <v>0</v>
      </c>
      <c r="BF343" s="8">
        <v>0</v>
      </c>
      <c r="BG343" s="8">
        <v>0.06</v>
      </c>
      <c r="BH343" s="8">
        <v>0.09</v>
      </c>
      <c r="BI343" s="8">
        <v>0.78</v>
      </c>
      <c r="BJ343" s="8">
        <v>0</v>
      </c>
      <c r="BK343" s="8">
        <v>0</v>
      </c>
      <c r="BL343" s="8">
        <v>0.27</v>
      </c>
      <c r="BM343" s="8">
        <v>0.01</v>
      </c>
      <c r="BN343" s="8">
        <v>0</v>
      </c>
      <c r="BO343" s="8">
        <v>0</v>
      </c>
      <c r="BP343" s="8">
        <v>0</v>
      </c>
      <c r="BQ343" s="8">
        <v>0</v>
      </c>
      <c r="BR343" s="8">
        <v>164.81</v>
      </c>
      <c r="BT343" s="8">
        <v>25.09</v>
      </c>
      <c r="BV343" s="8">
        <v>0</v>
      </c>
      <c r="BW343" s="8">
        <v>0</v>
      </c>
      <c r="BX343" s="8">
        <v>0</v>
      </c>
      <c r="BY343" s="8">
        <v>0</v>
      </c>
      <c r="BZ343" s="8">
        <v>0</v>
      </c>
      <c r="CA343" s="8">
        <v>0</v>
      </c>
      <c r="CB343" s="8">
        <v>0</v>
      </c>
      <c r="CC343" s="8">
        <v>0</v>
      </c>
      <c r="CD343" s="8">
        <v>0</v>
      </c>
      <c r="CE343" s="8">
        <v>5</v>
      </c>
      <c r="CF343" s="8">
        <v>0.8</v>
      </c>
    </row>
    <row r="344" spans="1:84" s="8" customFormat="1" x14ac:dyDescent="0.25">
      <c r="A344" s="9" t="str">
        <f>"9/13"</f>
        <v>9/13</v>
      </c>
      <c r="B344" s="46" t="s">
        <v>73</v>
      </c>
      <c r="C344" s="44" t="str">
        <f>"10"</f>
        <v>10</v>
      </c>
      <c r="D344" s="45">
        <v>0.08</v>
      </c>
      <c r="E344" s="45">
        <v>0.08</v>
      </c>
      <c r="F344" s="45">
        <v>7.25</v>
      </c>
      <c r="G344" s="45">
        <v>0</v>
      </c>
      <c r="H344" s="45">
        <v>0.13</v>
      </c>
      <c r="I344" s="45">
        <v>66.063999999999993</v>
      </c>
      <c r="J344" s="30">
        <v>4.71</v>
      </c>
      <c r="K344" s="30">
        <v>0.22</v>
      </c>
      <c r="L344" s="30">
        <v>0</v>
      </c>
      <c r="M344" s="30">
        <v>0</v>
      </c>
      <c r="N344" s="30">
        <v>0.13</v>
      </c>
      <c r="O344" s="30">
        <v>0</v>
      </c>
      <c r="P344" s="30">
        <v>0</v>
      </c>
      <c r="Q344" s="30">
        <v>0</v>
      </c>
      <c r="R344" s="30">
        <v>0</v>
      </c>
      <c r="S344" s="30">
        <v>0</v>
      </c>
      <c r="T344" s="30">
        <v>0.14000000000000001</v>
      </c>
      <c r="U344" s="30">
        <v>1.5</v>
      </c>
      <c r="V344" s="30">
        <v>3</v>
      </c>
      <c r="W344" s="30">
        <v>0.01</v>
      </c>
      <c r="X344" s="30">
        <v>0.01</v>
      </c>
      <c r="Y344" s="30">
        <v>0</v>
      </c>
      <c r="Z344" s="50">
        <v>0</v>
      </c>
      <c r="AA344" s="8">
        <v>0</v>
      </c>
      <c r="AB344" s="8">
        <v>0</v>
      </c>
      <c r="AC344" s="8">
        <v>7.6</v>
      </c>
      <c r="AD344" s="8">
        <v>4.5</v>
      </c>
      <c r="AE344" s="8">
        <v>1.7</v>
      </c>
      <c r="AF344" s="8">
        <v>4.7</v>
      </c>
      <c r="AG344" s="8">
        <v>4.3</v>
      </c>
      <c r="AH344" s="8">
        <v>4.2</v>
      </c>
      <c r="AI344" s="8">
        <v>3.6</v>
      </c>
      <c r="AJ344" s="8">
        <v>2.6</v>
      </c>
      <c r="AK344" s="8">
        <v>5.7</v>
      </c>
      <c r="AL344" s="8">
        <v>3.5</v>
      </c>
      <c r="AM344" s="8">
        <v>2.4</v>
      </c>
      <c r="AN344" s="8">
        <v>14.2</v>
      </c>
      <c r="AO344" s="8">
        <v>0</v>
      </c>
      <c r="AP344" s="8">
        <v>4.8</v>
      </c>
      <c r="AQ344" s="8">
        <v>5.4</v>
      </c>
      <c r="AR344" s="8">
        <v>4.2</v>
      </c>
      <c r="AS344" s="8">
        <v>1</v>
      </c>
      <c r="AT344" s="8">
        <v>0.27</v>
      </c>
      <c r="AU344" s="8">
        <v>0.12</v>
      </c>
      <c r="AV344" s="8">
        <v>7.0000000000000007E-2</v>
      </c>
      <c r="AW344" s="8">
        <v>0.15</v>
      </c>
      <c r="AX344" s="8">
        <v>0.17</v>
      </c>
      <c r="AY344" s="8">
        <v>0.79</v>
      </c>
      <c r="AZ344" s="8">
        <v>0</v>
      </c>
      <c r="BA344" s="8">
        <v>2.21</v>
      </c>
      <c r="BB344" s="8">
        <v>0</v>
      </c>
      <c r="BC344" s="8">
        <v>0.68</v>
      </c>
      <c r="BD344" s="8">
        <v>0</v>
      </c>
      <c r="BE344" s="8">
        <v>0</v>
      </c>
      <c r="BF344" s="8">
        <v>0</v>
      </c>
      <c r="BG344" s="8">
        <v>0.15</v>
      </c>
      <c r="BH344" s="8">
        <v>0.23</v>
      </c>
      <c r="BI344" s="8">
        <v>1.8</v>
      </c>
      <c r="BJ344" s="8">
        <v>0</v>
      </c>
      <c r="BK344" s="8">
        <v>0</v>
      </c>
      <c r="BL344" s="8">
        <v>0.09</v>
      </c>
      <c r="BM344" s="8">
        <v>0.01</v>
      </c>
      <c r="BN344" s="8">
        <v>0</v>
      </c>
      <c r="BO344" s="8">
        <v>0</v>
      </c>
      <c r="BP344" s="8">
        <v>0</v>
      </c>
      <c r="BQ344" s="8">
        <v>0</v>
      </c>
      <c r="BR344" s="8">
        <v>2.5</v>
      </c>
      <c r="BT344" s="8">
        <v>45</v>
      </c>
      <c r="BV344" s="8">
        <v>0</v>
      </c>
      <c r="BW344" s="8">
        <v>0</v>
      </c>
      <c r="BX344" s="8">
        <v>0</v>
      </c>
      <c r="BY344" s="8">
        <v>0</v>
      </c>
      <c r="BZ344" s="8">
        <v>0</v>
      </c>
      <c r="CA344" s="8">
        <v>0</v>
      </c>
      <c r="CB344" s="8">
        <v>0</v>
      </c>
      <c r="CC344" s="8">
        <v>0</v>
      </c>
      <c r="CD344" s="8">
        <v>0</v>
      </c>
      <c r="CE344" s="8">
        <v>0</v>
      </c>
      <c r="CF344" s="8">
        <v>0</v>
      </c>
    </row>
    <row r="345" spans="1:84" s="8" customFormat="1" x14ac:dyDescent="0.25">
      <c r="A345" s="9" t="str">
        <f>"-"</f>
        <v>-</v>
      </c>
      <c r="B345" s="46" t="s">
        <v>76</v>
      </c>
      <c r="C345" s="44" t="str">
        <f>"100"</f>
        <v>100</v>
      </c>
      <c r="D345" s="45">
        <v>6.61</v>
      </c>
      <c r="E345" s="45">
        <v>0</v>
      </c>
      <c r="F345" s="45">
        <v>0.66</v>
      </c>
      <c r="G345" s="45">
        <v>0.66</v>
      </c>
      <c r="H345" s="45">
        <v>46.7</v>
      </c>
      <c r="I345" s="45">
        <v>224.80099999999999</v>
      </c>
      <c r="J345" s="30">
        <v>0.2</v>
      </c>
      <c r="K345" s="30">
        <v>0</v>
      </c>
      <c r="L345" s="30">
        <v>0</v>
      </c>
      <c r="M345" s="30">
        <v>0</v>
      </c>
      <c r="N345" s="30">
        <v>1.1000000000000001</v>
      </c>
      <c r="O345" s="30">
        <v>45.6</v>
      </c>
      <c r="P345" s="30">
        <v>0.2</v>
      </c>
      <c r="Q345" s="30">
        <v>0</v>
      </c>
      <c r="R345" s="30">
        <v>0</v>
      </c>
      <c r="S345" s="30">
        <v>0.3</v>
      </c>
      <c r="T345" s="30">
        <v>1.8</v>
      </c>
      <c r="U345" s="30">
        <v>245.7</v>
      </c>
      <c r="V345" s="30">
        <v>82.46</v>
      </c>
      <c r="W345" s="30">
        <v>0.05</v>
      </c>
      <c r="X345" s="30">
        <v>1.36</v>
      </c>
      <c r="Y345" s="30">
        <v>0</v>
      </c>
      <c r="Z345" s="50">
        <v>0</v>
      </c>
      <c r="AA345" s="8">
        <v>0</v>
      </c>
      <c r="AB345" s="8">
        <v>0</v>
      </c>
      <c r="AC345" s="8">
        <v>508.95</v>
      </c>
      <c r="AD345" s="8">
        <v>168.78</v>
      </c>
      <c r="AE345" s="8">
        <v>100.05</v>
      </c>
      <c r="AF345" s="8">
        <v>200.1</v>
      </c>
      <c r="AG345" s="8">
        <v>75.69</v>
      </c>
      <c r="AH345" s="8">
        <v>361.92</v>
      </c>
      <c r="AI345" s="8">
        <v>224.46</v>
      </c>
      <c r="AJ345" s="8">
        <v>313.2</v>
      </c>
      <c r="AK345" s="8">
        <v>258.39</v>
      </c>
      <c r="AL345" s="8">
        <v>135.72</v>
      </c>
      <c r="AM345" s="8">
        <v>240.12</v>
      </c>
      <c r="AN345" s="8">
        <v>2007.96</v>
      </c>
      <c r="AO345" s="8">
        <v>234.9</v>
      </c>
      <c r="AP345" s="8">
        <v>654.24</v>
      </c>
      <c r="AQ345" s="8">
        <v>284.49</v>
      </c>
      <c r="AR345" s="8">
        <v>188.79</v>
      </c>
      <c r="AS345" s="8">
        <v>149.63999999999999</v>
      </c>
      <c r="AT345" s="8">
        <v>0</v>
      </c>
      <c r="AU345" s="8">
        <v>0</v>
      </c>
      <c r="AV345" s="8">
        <v>0</v>
      </c>
      <c r="AW345" s="8">
        <v>0</v>
      </c>
      <c r="AX345" s="8">
        <v>0</v>
      </c>
      <c r="AY345" s="8">
        <v>0</v>
      </c>
      <c r="AZ345" s="8">
        <v>0.14000000000000001</v>
      </c>
      <c r="BA345" s="8">
        <v>0.08</v>
      </c>
      <c r="BB345" s="8">
        <v>7.0000000000000007E-2</v>
      </c>
      <c r="BC345" s="8">
        <v>0.01</v>
      </c>
      <c r="BD345" s="8">
        <v>0</v>
      </c>
      <c r="BE345" s="8">
        <v>0</v>
      </c>
      <c r="BF345" s="8">
        <v>0</v>
      </c>
      <c r="BG345" s="8">
        <v>0</v>
      </c>
      <c r="BH345" s="8">
        <v>0.01</v>
      </c>
      <c r="BI345" s="8">
        <v>7.0000000000000007E-2</v>
      </c>
      <c r="BJ345" s="8">
        <v>0</v>
      </c>
      <c r="BK345" s="8">
        <v>0</v>
      </c>
      <c r="BL345" s="8">
        <v>0.28000000000000003</v>
      </c>
      <c r="BM345" s="8">
        <v>0.01</v>
      </c>
      <c r="BN345" s="8">
        <v>0</v>
      </c>
      <c r="BO345" s="8">
        <v>0</v>
      </c>
      <c r="BP345" s="8">
        <v>0</v>
      </c>
      <c r="BQ345" s="8">
        <v>0</v>
      </c>
      <c r="BR345" s="8">
        <v>39.1</v>
      </c>
      <c r="BT345" s="8">
        <v>0</v>
      </c>
      <c r="BV345" s="8">
        <v>0</v>
      </c>
      <c r="BW345" s="8">
        <v>0</v>
      </c>
      <c r="BX345" s="8">
        <v>0</v>
      </c>
      <c r="BY345" s="8">
        <v>0</v>
      </c>
      <c r="BZ345" s="8">
        <v>0</v>
      </c>
      <c r="CA345" s="8">
        <v>0</v>
      </c>
      <c r="CB345" s="8">
        <v>0</v>
      </c>
      <c r="CC345" s="8">
        <v>0</v>
      </c>
      <c r="CD345" s="8">
        <v>0</v>
      </c>
      <c r="CE345" s="8">
        <v>0</v>
      </c>
      <c r="CF345" s="8">
        <v>0</v>
      </c>
    </row>
    <row r="346" spans="1:84" s="9" customFormat="1" x14ac:dyDescent="0.25">
      <c r="A346" s="9" t="str">
        <f>"18/10"</f>
        <v>18/10</v>
      </c>
      <c r="B346" s="46" t="s">
        <v>108</v>
      </c>
      <c r="C346" s="44" t="str">
        <f>"200"</f>
        <v>200</v>
      </c>
      <c r="D346" s="45">
        <v>3.64</v>
      </c>
      <c r="E346" s="45">
        <v>2.9</v>
      </c>
      <c r="F346" s="45">
        <v>3.34</v>
      </c>
      <c r="G346" s="45">
        <v>0.6</v>
      </c>
      <c r="H346" s="45">
        <v>22.81</v>
      </c>
      <c r="I346" s="45">
        <v>134.767248</v>
      </c>
      <c r="J346" s="30">
        <v>2.36</v>
      </c>
      <c r="K346" s="30">
        <v>0</v>
      </c>
      <c r="L346" s="30">
        <v>2.36</v>
      </c>
      <c r="M346" s="30">
        <v>0</v>
      </c>
      <c r="N346" s="30">
        <v>22.51</v>
      </c>
      <c r="O346" s="30">
        <v>0.3</v>
      </c>
      <c r="P346" s="30">
        <v>1.28</v>
      </c>
      <c r="Q346" s="30">
        <v>0</v>
      </c>
      <c r="R346" s="30">
        <v>0</v>
      </c>
      <c r="S346" s="30">
        <v>0.26</v>
      </c>
      <c r="T346" s="30">
        <v>0.97</v>
      </c>
      <c r="U346" s="30">
        <v>50.2</v>
      </c>
      <c r="V346" s="30">
        <v>182.12</v>
      </c>
      <c r="W346" s="30">
        <v>0.13</v>
      </c>
      <c r="X346" s="30">
        <v>0.14000000000000001</v>
      </c>
      <c r="Y346" s="30">
        <v>0.52</v>
      </c>
      <c r="Z346" s="51">
        <v>0</v>
      </c>
      <c r="AA346" s="9">
        <v>0</v>
      </c>
      <c r="AB346" s="9">
        <v>0</v>
      </c>
      <c r="AC346" s="9">
        <v>1201.32</v>
      </c>
      <c r="AD346" s="9">
        <v>444.62</v>
      </c>
      <c r="AE346" s="9">
        <v>446.5</v>
      </c>
      <c r="AF346" s="9">
        <v>449.32</v>
      </c>
      <c r="AG346" s="9">
        <v>124.08</v>
      </c>
      <c r="AH346" s="9">
        <v>934.36</v>
      </c>
      <c r="AI346" s="9">
        <v>695.6</v>
      </c>
      <c r="AJ346" s="9">
        <v>2063.3000000000002</v>
      </c>
      <c r="AK346" s="9">
        <v>1848.04</v>
      </c>
      <c r="AL346" s="9">
        <v>453.08</v>
      </c>
      <c r="AM346" s="9">
        <v>1010.5</v>
      </c>
      <c r="AN346" s="9">
        <v>3902.88</v>
      </c>
      <c r="AO346" s="9">
        <v>0</v>
      </c>
      <c r="AP346" s="9">
        <v>865.74</v>
      </c>
      <c r="AQ346" s="9">
        <v>713.46</v>
      </c>
      <c r="AR346" s="9">
        <v>517.94000000000005</v>
      </c>
      <c r="AS346" s="9">
        <v>203.98</v>
      </c>
      <c r="AT346" s="9">
        <v>0.89</v>
      </c>
      <c r="AU346" s="9">
        <v>1.38</v>
      </c>
      <c r="AV346" s="9">
        <v>1.06</v>
      </c>
      <c r="AW346" s="9">
        <v>2.6</v>
      </c>
      <c r="AX346" s="9">
        <v>0</v>
      </c>
      <c r="AY346" s="9">
        <v>0.26</v>
      </c>
      <c r="AZ346" s="9">
        <v>0</v>
      </c>
      <c r="BA346" s="9">
        <v>3.17</v>
      </c>
      <c r="BB346" s="9">
        <v>0</v>
      </c>
      <c r="BC346" s="9">
        <v>0.97</v>
      </c>
      <c r="BD346" s="9">
        <v>0.81</v>
      </c>
      <c r="BE346" s="9">
        <v>0.62</v>
      </c>
      <c r="BF346" s="9">
        <v>0</v>
      </c>
      <c r="BG346" s="9">
        <v>0</v>
      </c>
      <c r="BH346" s="9">
        <v>0.26</v>
      </c>
      <c r="BI346" s="9">
        <v>32.03</v>
      </c>
      <c r="BJ346" s="9">
        <v>0</v>
      </c>
      <c r="BK346" s="9">
        <v>0</v>
      </c>
      <c r="BL346" s="9">
        <v>12.5</v>
      </c>
      <c r="BM346" s="9">
        <v>0.26</v>
      </c>
      <c r="BN346" s="9">
        <v>0.08</v>
      </c>
      <c r="BO346" s="9">
        <v>0</v>
      </c>
      <c r="BP346" s="9">
        <v>0</v>
      </c>
      <c r="BQ346" s="9">
        <v>0</v>
      </c>
      <c r="BR346" s="9">
        <v>198.62</v>
      </c>
      <c r="BT346" s="9">
        <v>13.44</v>
      </c>
      <c r="BV346" s="9">
        <v>0</v>
      </c>
      <c r="BW346" s="9">
        <v>0</v>
      </c>
      <c r="BX346" s="9">
        <v>0</v>
      </c>
      <c r="BY346" s="9">
        <v>0</v>
      </c>
      <c r="BZ346" s="9">
        <v>0</v>
      </c>
      <c r="CA346" s="9">
        <v>0</v>
      </c>
      <c r="CB346" s="9">
        <v>0</v>
      </c>
      <c r="CC346" s="9">
        <v>0</v>
      </c>
      <c r="CD346" s="9">
        <v>0</v>
      </c>
      <c r="CE346" s="9">
        <v>20</v>
      </c>
      <c r="CF346" s="9">
        <v>0</v>
      </c>
    </row>
    <row r="347" spans="1:84" s="10" customFormat="1" x14ac:dyDescent="0.25">
      <c r="A347" s="47"/>
      <c r="B347" s="48" t="s">
        <v>78</v>
      </c>
      <c r="C347" s="22">
        <f>C346+C344+C345+C343+C342+C341</f>
        <v>610</v>
      </c>
      <c r="D347" s="49">
        <v>32.22</v>
      </c>
      <c r="E347" s="49">
        <v>22.23</v>
      </c>
      <c r="F347" s="49">
        <v>26.73</v>
      </c>
      <c r="G347" s="49">
        <v>2.78</v>
      </c>
      <c r="H347" s="49">
        <v>108.48</v>
      </c>
      <c r="I347" s="49">
        <v>811.87</v>
      </c>
      <c r="J347" s="17">
        <v>16.55</v>
      </c>
      <c r="K347" s="17">
        <v>0.96</v>
      </c>
      <c r="L347" s="17">
        <v>2.36</v>
      </c>
      <c r="M347" s="17">
        <v>0</v>
      </c>
      <c r="N347" s="17">
        <v>41.93</v>
      </c>
      <c r="O347" s="17">
        <v>66.55</v>
      </c>
      <c r="P347" s="17">
        <v>2.48</v>
      </c>
      <c r="Q347" s="17">
        <v>0</v>
      </c>
      <c r="R347" s="17">
        <v>0</v>
      </c>
      <c r="S347" s="17">
        <v>1.78</v>
      </c>
      <c r="T347" s="17">
        <v>5.72</v>
      </c>
      <c r="U347" s="17">
        <v>701.27</v>
      </c>
      <c r="V347" s="17">
        <v>541.03</v>
      </c>
      <c r="W347" s="17">
        <v>0.55000000000000004</v>
      </c>
      <c r="X347" s="17">
        <v>2.34</v>
      </c>
      <c r="Y347" s="17">
        <v>1.28</v>
      </c>
      <c r="Z347" s="10">
        <v>0</v>
      </c>
      <c r="AA347" s="10">
        <v>0</v>
      </c>
      <c r="AB347" s="10">
        <v>0</v>
      </c>
      <c r="AC347" s="10">
        <v>2060.0500000000002</v>
      </c>
      <c r="AD347" s="10">
        <v>738.06</v>
      </c>
      <c r="AE347" s="10">
        <v>627.87</v>
      </c>
      <c r="AF347" s="10">
        <v>774.9</v>
      </c>
      <c r="AG347" s="10">
        <v>253.49</v>
      </c>
      <c r="AH347" s="10">
        <v>1473.5</v>
      </c>
      <c r="AI347" s="10">
        <v>1139.23</v>
      </c>
      <c r="AJ347" s="10">
        <v>2557.58</v>
      </c>
      <c r="AK347" s="10">
        <v>2328.23</v>
      </c>
      <c r="AL347" s="10">
        <v>671.27</v>
      </c>
      <c r="AM347" s="10">
        <v>1368.49</v>
      </c>
      <c r="AN347" s="10">
        <v>6594.34</v>
      </c>
      <c r="AO347" s="10">
        <v>236.71</v>
      </c>
      <c r="AP347" s="10">
        <v>1736.21</v>
      </c>
      <c r="AQ347" s="10">
        <v>1192.3699999999999</v>
      </c>
      <c r="AR347" s="10">
        <v>831.75</v>
      </c>
      <c r="AS347" s="10">
        <v>418.24</v>
      </c>
      <c r="AT347" s="10">
        <v>1.26</v>
      </c>
      <c r="AU347" s="10">
        <v>1.55</v>
      </c>
      <c r="AV347" s="10">
        <v>1.1499999999999999</v>
      </c>
      <c r="AW347" s="10">
        <v>2.8</v>
      </c>
      <c r="AX347" s="10">
        <v>0.24</v>
      </c>
      <c r="AY347" s="10">
        <v>1.37</v>
      </c>
      <c r="AZ347" s="10">
        <v>0.14000000000000001</v>
      </c>
      <c r="BA347" s="10">
        <v>6.38</v>
      </c>
      <c r="BB347" s="10">
        <v>7.0000000000000007E-2</v>
      </c>
      <c r="BC347" s="10">
        <v>1.97</v>
      </c>
      <c r="BD347" s="10">
        <v>0.82</v>
      </c>
      <c r="BE347" s="10">
        <v>0.62</v>
      </c>
      <c r="BF347" s="10">
        <v>0</v>
      </c>
      <c r="BG347" s="10">
        <v>0.21</v>
      </c>
      <c r="BH347" s="10">
        <v>0.59</v>
      </c>
      <c r="BI347" s="10">
        <v>34.9</v>
      </c>
      <c r="BJ347" s="10">
        <v>0</v>
      </c>
      <c r="BK347" s="10">
        <v>0</v>
      </c>
      <c r="BL347" s="10">
        <v>13.7</v>
      </c>
      <c r="BM347" s="10">
        <v>0.28999999999999998</v>
      </c>
      <c r="BN347" s="10">
        <v>0.08</v>
      </c>
      <c r="BO347" s="10">
        <v>0</v>
      </c>
      <c r="BP347" s="10">
        <v>0</v>
      </c>
      <c r="BQ347" s="10">
        <v>0</v>
      </c>
      <c r="BR347" s="10">
        <v>482.75</v>
      </c>
      <c r="BS347" s="10" t="e">
        <f>$I$347/#REF!*100</f>
        <v>#REF!</v>
      </c>
      <c r="BT347" s="10">
        <v>144.26</v>
      </c>
      <c r="BV347" s="10">
        <v>0</v>
      </c>
      <c r="BW347" s="10">
        <v>0</v>
      </c>
      <c r="BX347" s="10">
        <v>0</v>
      </c>
      <c r="BY347" s="10">
        <v>0</v>
      </c>
      <c r="BZ347" s="10">
        <v>0</v>
      </c>
      <c r="CA347" s="10">
        <v>0</v>
      </c>
      <c r="CB347" s="10">
        <v>0</v>
      </c>
      <c r="CC347" s="10">
        <v>0</v>
      </c>
      <c r="CD347" s="10">
        <v>0</v>
      </c>
      <c r="CE347" s="10">
        <v>31.5</v>
      </c>
      <c r="CF347" s="10">
        <v>0.8</v>
      </c>
    </row>
    <row r="348" spans="1:84" x14ac:dyDescent="0.25">
      <c r="A348" s="9"/>
      <c r="B348" s="57" t="s">
        <v>79</v>
      </c>
      <c r="C348" s="44"/>
      <c r="D348" s="45"/>
      <c r="E348" s="45"/>
      <c r="F348" s="45"/>
      <c r="G348" s="45"/>
      <c r="H348" s="45"/>
      <c r="I348" s="45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</row>
    <row r="349" spans="1:84" s="9" customFormat="1" x14ac:dyDescent="0.25">
      <c r="A349" s="9" t="str">
        <f>"-"</f>
        <v>-</v>
      </c>
      <c r="B349" s="46" t="s">
        <v>80</v>
      </c>
      <c r="C349" s="44" t="str">
        <f>"200"</f>
        <v>200</v>
      </c>
      <c r="D349" s="45">
        <v>1</v>
      </c>
      <c r="E349" s="45">
        <v>0</v>
      </c>
      <c r="F349" s="45">
        <v>0.2</v>
      </c>
      <c r="G349" s="45">
        <v>0</v>
      </c>
      <c r="H349" s="45">
        <v>20.2</v>
      </c>
      <c r="I349" s="45">
        <v>86.48</v>
      </c>
      <c r="J349" s="30">
        <v>0</v>
      </c>
      <c r="K349" s="30">
        <v>0</v>
      </c>
      <c r="L349" s="30">
        <v>0</v>
      </c>
      <c r="M349" s="30">
        <v>0</v>
      </c>
      <c r="N349" s="30">
        <v>19.8</v>
      </c>
      <c r="O349" s="30">
        <v>0.4</v>
      </c>
      <c r="P349" s="30">
        <v>0.4</v>
      </c>
      <c r="Q349" s="30">
        <v>0</v>
      </c>
      <c r="R349" s="30">
        <v>0</v>
      </c>
      <c r="S349" s="30">
        <v>1</v>
      </c>
      <c r="T349" s="30">
        <v>0.6</v>
      </c>
      <c r="U349" s="30">
        <v>52</v>
      </c>
      <c r="V349" s="30">
        <v>240</v>
      </c>
      <c r="W349" s="30">
        <v>0.02</v>
      </c>
      <c r="X349" s="30">
        <v>0.2</v>
      </c>
      <c r="Y349" s="30">
        <v>4</v>
      </c>
      <c r="Z349" s="51">
        <v>0.4</v>
      </c>
      <c r="AA349" s="9">
        <v>0</v>
      </c>
      <c r="AB349" s="9">
        <v>0</v>
      </c>
      <c r="AC349" s="9">
        <v>28</v>
      </c>
      <c r="AD349" s="9">
        <v>28</v>
      </c>
      <c r="AE349" s="9">
        <v>4</v>
      </c>
      <c r="AF349" s="9">
        <v>16</v>
      </c>
      <c r="AG349" s="9">
        <v>4</v>
      </c>
      <c r="AH349" s="9">
        <v>14</v>
      </c>
      <c r="AI349" s="9">
        <v>26</v>
      </c>
      <c r="AJ349" s="9">
        <v>16</v>
      </c>
      <c r="AK349" s="9">
        <v>116</v>
      </c>
      <c r="AL349" s="9">
        <v>10</v>
      </c>
      <c r="AM349" s="9">
        <v>22</v>
      </c>
      <c r="AN349" s="9">
        <v>64</v>
      </c>
      <c r="AO349" s="9">
        <v>340</v>
      </c>
      <c r="AP349" s="9">
        <v>20</v>
      </c>
      <c r="AQ349" s="9">
        <v>24</v>
      </c>
      <c r="AR349" s="9">
        <v>10</v>
      </c>
      <c r="AS349" s="9">
        <v>8</v>
      </c>
      <c r="AT349" s="9">
        <v>2.06</v>
      </c>
      <c r="AU349" s="9">
        <v>1.22</v>
      </c>
      <c r="AV349" s="9">
        <v>0.62</v>
      </c>
      <c r="AW349" s="9">
        <v>1.22</v>
      </c>
      <c r="AX349" s="9">
        <v>1.32</v>
      </c>
      <c r="AY349" s="9">
        <v>9.2200000000000006</v>
      </c>
      <c r="AZ349" s="9">
        <v>0.7</v>
      </c>
      <c r="BA349" s="9">
        <v>11.44</v>
      </c>
      <c r="BB349" s="9">
        <v>0.36</v>
      </c>
      <c r="BC349" s="9">
        <v>6.3</v>
      </c>
      <c r="BD349" s="9">
        <v>0.6</v>
      </c>
      <c r="BE349" s="9">
        <v>0</v>
      </c>
      <c r="BF349" s="9">
        <v>0</v>
      </c>
      <c r="BG349" s="9">
        <v>0</v>
      </c>
      <c r="BH349" s="9">
        <v>1.64</v>
      </c>
      <c r="BI349" s="9">
        <v>14.04</v>
      </c>
      <c r="BJ349" s="9">
        <v>0.14000000000000001</v>
      </c>
      <c r="BK349" s="9">
        <v>0</v>
      </c>
      <c r="BL349" s="9">
        <v>1.26</v>
      </c>
      <c r="BM349" s="9">
        <v>0.54</v>
      </c>
      <c r="BN349" s="9">
        <v>1.02</v>
      </c>
      <c r="BO349" s="9">
        <v>0</v>
      </c>
      <c r="BP349" s="9">
        <v>0</v>
      </c>
      <c r="BQ349" s="9">
        <v>0</v>
      </c>
      <c r="BR349" s="9">
        <v>176.2</v>
      </c>
      <c r="BT349" s="9">
        <v>0</v>
      </c>
      <c r="BV349" s="9">
        <v>0</v>
      </c>
      <c r="BW349" s="9">
        <v>0</v>
      </c>
      <c r="BX349" s="9">
        <v>0</v>
      </c>
      <c r="BY349" s="9">
        <v>0</v>
      </c>
      <c r="BZ349" s="9">
        <v>0</v>
      </c>
      <c r="CA349" s="9">
        <v>0</v>
      </c>
      <c r="CB349" s="9">
        <v>0</v>
      </c>
      <c r="CC349" s="9">
        <v>0</v>
      </c>
      <c r="CD349" s="9">
        <v>0</v>
      </c>
      <c r="CE349" s="9">
        <v>0</v>
      </c>
      <c r="CF349" s="9">
        <v>0</v>
      </c>
    </row>
    <row r="350" spans="1:84" s="10" customFormat="1" x14ac:dyDescent="0.25">
      <c r="A350" s="47"/>
      <c r="B350" s="48" t="s">
        <v>81</v>
      </c>
      <c r="C350" s="22" t="str">
        <f>C349</f>
        <v>200</v>
      </c>
      <c r="D350" s="49">
        <v>1</v>
      </c>
      <c r="E350" s="49">
        <v>0</v>
      </c>
      <c r="F350" s="49">
        <v>0.2</v>
      </c>
      <c r="G350" s="49">
        <v>0</v>
      </c>
      <c r="H350" s="49">
        <v>20.2</v>
      </c>
      <c r="I350" s="49">
        <v>86.48</v>
      </c>
      <c r="J350" s="17">
        <v>0</v>
      </c>
      <c r="K350" s="17">
        <v>0</v>
      </c>
      <c r="L350" s="17">
        <v>0</v>
      </c>
      <c r="M350" s="17">
        <v>0</v>
      </c>
      <c r="N350" s="17">
        <v>19.8</v>
      </c>
      <c r="O350" s="17">
        <v>0.4</v>
      </c>
      <c r="P350" s="17">
        <v>0.4</v>
      </c>
      <c r="Q350" s="17">
        <v>0</v>
      </c>
      <c r="R350" s="17">
        <v>0</v>
      </c>
      <c r="S350" s="17">
        <v>1</v>
      </c>
      <c r="T350" s="17">
        <v>0.6</v>
      </c>
      <c r="U350" s="17">
        <v>52</v>
      </c>
      <c r="V350" s="17">
        <v>240</v>
      </c>
      <c r="W350" s="17">
        <v>0.02</v>
      </c>
      <c r="X350" s="17">
        <v>0.2</v>
      </c>
      <c r="Y350" s="17">
        <v>4</v>
      </c>
      <c r="Z350" s="10">
        <v>0.4</v>
      </c>
      <c r="AA350" s="10">
        <v>0</v>
      </c>
      <c r="AB350" s="10">
        <v>0</v>
      </c>
      <c r="AC350" s="10">
        <v>28</v>
      </c>
      <c r="AD350" s="10">
        <v>28</v>
      </c>
      <c r="AE350" s="10">
        <v>4</v>
      </c>
      <c r="AF350" s="10">
        <v>16</v>
      </c>
      <c r="AG350" s="10">
        <v>4</v>
      </c>
      <c r="AH350" s="10">
        <v>14</v>
      </c>
      <c r="AI350" s="10">
        <v>26</v>
      </c>
      <c r="AJ350" s="10">
        <v>16</v>
      </c>
      <c r="AK350" s="10">
        <v>116</v>
      </c>
      <c r="AL350" s="10">
        <v>10</v>
      </c>
      <c r="AM350" s="10">
        <v>22</v>
      </c>
      <c r="AN350" s="10">
        <v>64</v>
      </c>
      <c r="AO350" s="10">
        <v>340</v>
      </c>
      <c r="AP350" s="10">
        <v>20</v>
      </c>
      <c r="AQ350" s="10">
        <v>24</v>
      </c>
      <c r="AR350" s="10">
        <v>10</v>
      </c>
      <c r="AS350" s="10">
        <v>8</v>
      </c>
      <c r="AT350" s="10">
        <v>2.06</v>
      </c>
      <c r="AU350" s="10">
        <v>1.22</v>
      </c>
      <c r="AV350" s="10">
        <v>0.62</v>
      </c>
      <c r="AW350" s="10">
        <v>1.22</v>
      </c>
      <c r="AX350" s="10">
        <v>1.32</v>
      </c>
      <c r="AY350" s="10">
        <v>9.2200000000000006</v>
      </c>
      <c r="AZ350" s="10">
        <v>0.7</v>
      </c>
      <c r="BA350" s="10">
        <v>11.44</v>
      </c>
      <c r="BB350" s="10">
        <v>0.36</v>
      </c>
      <c r="BC350" s="10">
        <v>6.3</v>
      </c>
      <c r="BD350" s="10">
        <v>0.6</v>
      </c>
      <c r="BE350" s="10">
        <v>0</v>
      </c>
      <c r="BF350" s="10">
        <v>0</v>
      </c>
      <c r="BG350" s="10">
        <v>0</v>
      </c>
      <c r="BH350" s="10">
        <v>1.64</v>
      </c>
      <c r="BI350" s="10">
        <v>14.04</v>
      </c>
      <c r="BJ350" s="10">
        <v>0.14000000000000001</v>
      </c>
      <c r="BK350" s="10">
        <v>0</v>
      </c>
      <c r="BL350" s="10">
        <v>1.26</v>
      </c>
      <c r="BM350" s="10">
        <v>0.54</v>
      </c>
      <c r="BN350" s="10">
        <v>1.02</v>
      </c>
      <c r="BO350" s="10">
        <v>0</v>
      </c>
      <c r="BP350" s="10">
        <v>0</v>
      </c>
      <c r="BQ350" s="10">
        <v>0</v>
      </c>
      <c r="BR350" s="10">
        <v>176.2</v>
      </c>
      <c r="BS350" s="10" t="e">
        <f>$I$350/#REF!*100</f>
        <v>#REF!</v>
      </c>
      <c r="BT350" s="10">
        <v>0</v>
      </c>
      <c r="BV350" s="10">
        <v>0</v>
      </c>
      <c r="BW350" s="10">
        <v>0</v>
      </c>
      <c r="BX350" s="10">
        <v>0</v>
      </c>
      <c r="BY350" s="10">
        <v>0</v>
      </c>
      <c r="BZ350" s="10">
        <v>0</v>
      </c>
      <c r="CA350" s="10">
        <v>0</v>
      </c>
      <c r="CB350" s="10">
        <v>0</v>
      </c>
      <c r="CC350" s="10">
        <v>0</v>
      </c>
      <c r="CD350" s="10">
        <v>0</v>
      </c>
      <c r="CE350" s="10">
        <v>0</v>
      </c>
      <c r="CF350" s="10">
        <v>0</v>
      </c>
    </row>
    <row r="351" spans="1:84" x14ac:dyDescent="0.25">
      <c r="A351" s="9"/>
      <c r="B351" s="57" t="s">
        <v>82</v>
      </c>
      <c r="C351" s="44"/>
      <c r="D351" s="45"/>
      <c r="E351" s="45"/>
      <c r="F351" s="45"/>
      <c r="G351" s="45"/>
      <c r="H351" s="45"/>
      <c r="I351" s="45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</row>
    <row r="352" spans="1:84" s="8" customFormat="1" x14ac:dyDescent="0.25">
      <c r="A352" s="9" t="str">
        <f>"33/1"</f>
        <v>33/1</v>
      </c>
      <c r="B352" s="46" t="s">
        <v>178</v>
      </c>
      <c r="C352" s="44" t="str">
        <f>"100"</f>
        <v>100</v>
      </c>
      <c r="D352" s="45">
        <v>1.33</v>
      </c>
      <c r="E352" s="45">
        <v>0</v>
      </c>
      <c r="F352" s="45">
        <v>4.97</v>
      </c>
      <c r="G352" s="45">
        <v>4.97</v>
      </c>
      <c r="H352" s="45">
        <v>19.84</v>
      </c>
      <c r="I352" s="45">
        <v>130.3475656</v>
      </c>
      <c r="J352" s="30">
        <v>0.63</v>
      </c>
      <c r="K352" s="30">
        <v>4.83</v>
      </c>
      <c r="L352" s="30">
        <v>0.63</v>
      </c>
      <c r="M352" s="30">
        <v>0</v>
      </c>
      <c r="N352" s="30">
        <v>19.78</v>
      </c>
      <c r="O352" s="30">
        <v>7.0000000000000007E-2</v>
      </c>
      <c r="P352" s="30">
        <v>2.13</v>
      </c>
      <c r="Q352" s="30">
        <v>0</v>
      </c>
      <c r="R352" s="30">
        <v>0</v>
      </c>
      <c r="S352" s="30">
        <v>0.22</v>
      </c>
      <c r="T352" s="30">
        <v>1.19</v>
      </c>
      <c r="U352" s="30">
        <v>25.42</v>
      </c>
      <c r="V352" s="30">
        <v>178.51</v>
      </c>
      <c r="W352" s="30">
        <v>0.03</v>
      </c>
      <c r="X352" s="30">
        <v>0.11</v>
      </c>
      <c r="Y352" s="30">
        <v>1.49</v>
      </c>
      <c r="Z352" s="50">
        <v>0</v>
      </c>
      <c r="AA352" s="8">
        <v>0</v>
      </c>
      <c r="AB352" s="8">
        <v>0</v>
      </c>
      <c r="AC352" s="8">
        <v>60.78</v>
      </c>
      <c r="AD352" s="8">
        <v>77.05</v>
      </c>
      <c r="AE352" s="8">
        <v>16.940000000000001</v>
      </c>
      <c r="AF352" s="8">
        <v>46.91</v>
      </c>
      <c r="AG352" s="8">
        <v>13.31</v>
      </c>
      <c r="AH352" s="8">
        <v>40.46</v>
      </c>
      <c r="AI352" s="8">
        <v>37.909999999999997</v>
      </c>
      <c r="AJ352" s="8">
        <v>61.79</v>
      </c>
      <c r="AK352" s="8">
        <v>265.14999999999998</v>
      </c>
      <c r="AL352" s="8">
        <v>15</v>
      </c>
      <c r="AM352" s="8">
        <v>34.24</v>
      </c>
      <c r="AN352" s="8">
        <v>230.23</v>
      </c>
      <c r="AO352" s="8">
        <v>45.39</v>
      </c>
      <c r="AP352" s="8">
        <v>40.700000000000003</v>
      </c>
      <c r="AQ352" s="8">
        <v>53.05</v>
      </c>
      <c r="AR352" s="8">
        <v>43.22</v>
      </c>
      <c r="AS352" s="8">
        <v>12.87</v>
      </c>
      <c r="AT352" s="8">
        <v>0.13</v>
      </c>
      <c r="AU352" s="8">
        <v>0.06</v>
      </c>
      <c r="AV352" s="8">
        <v>0.67</v>
      </c>
      <c r="AW352" s="8">
        <v>0.6</v>
      </c>
      <c r="AX352" s="8">
        <v>0.11</v>
      </c>
      <c r="AY352" s="8">
        <v>0.47</v>
      </c>
      <c r="AZ352" s="8">
        <v>0</v>
      </c>
      <c r="BA352" s="8">
        <v>2.64</v>
      </c>
      <c r="BB352" s="8">
        <v>0</v>
      </c>
      <c r="BC352" s="8">
        <v>1.34</v>
      </c>
      <c r="BD352" s="8">
        <v>0.22</v>
      </c>
      <c r="BE352" s="8">
        <v>0.03</v>
      </c>
      <c r="BF352" s="8">
        <v>0</v>
      </c>
      <c r="BG352" s="8">
        <v>0</v>
      </c>
      <c r="BH352" s="8">
        <v>0.16</v>
      </c>
      <c r="BI352" s="8">
        <v>7.78</v>
      </c>
      <c r="BJ352" s="8">
        <v>0.03</v>
      </c>
      <c r="BK352" s="8">
        <v>0</v>
      </c>
      <c r="BL352" s="8">
        <v>7.53</v>
      </c>
      <c r="BM352" s="8">
        <v>0.01</v>
      </c>
      <c r="BN352" s="8">
        <v>0</v>
      </c>
      <c r="BO352" s="8">
        <v>0</v>
      </c>
      <c r="BP352" s="8">
        <v>0</v>
      </c>
      <c r="BQ352" s="8">
        <v>0</v>
      </c>
      <c r="BR352" s="8">
        <v>68.22</v>
      </c>
      <c r="BT352" s="8">
        <v>1.06</v>
      </c>
      <c r="BV352" s="8">
        <v>0</v>
      </c>
      <c r="BW352" s="8">
        <v>0</v>
      </c>
      <c r="BX352" s="8">
        <v>0</v>
      </c>
      <c r="BY352" s="8">
        <v>0</v>
      </c>
      <c r="BZ352" s="8">
        <v>0</v>
      </c>
      <c r="CA352" s="8">
        <v>0</v>
      </c>
      <c r="CB352" s="8">
        <v>0</v>
      </c>
      <c r="CC352" s="8">
        <v>0</v>
      </c>
      <c r="CD352" s="8">
        <v>0</v>
      </c>
      <c r="CE352" s="8">
        <v>5</v>
      </c>
      <c r="CF352" s="8">
        <v>0</v>
      </c>
    </row>
    <row r="353" spans="1:84" s="8" customFormat="1" x14ac:dyDescent="0.25">
      <c r="A353" s="9" t="str">
        <f>"11/2"</f>
        <v>11/2</v>
      </c>
      <c r="B353" s="46" t="s">
        <v>123</v>
      </c>
      <c r="C353" s="44" t="str">
        <f>"300"</f>
        <v>300</v>
      </c>
      <c r="D353" s="45">
        <v>2.83</v>
      </c>
      <c r="E353" s="45">
        <v>0.31</v>
      </c>
      <c r="F353" s="45">
        <v>7.24</v>
      </c>
      <c r="G353" s="45">
        <v>6.43</v>
      </c>
      <c r="H353" s="45">
        <v>16.7</v>
      </c>
      <c r="I353" s="45">
        <v>149.886978</v>
      </c>
      <c r="J353" s="30">
        <v>1.92</v>
      </c>
      <c r="K353" s="30">
        <v>3.9</v>
      </c>
      <c r="L353" s="30">
        <v>1.08</v>
      </c>
      <c r="M353" s="30">
        <v>0</v>
      </c>
      <c r="N353" s="30">
        <v>4.34</v>
      </c>
      <c r="O353" s="30">
        <v>12.36</v>
      </c>
      <c r="P353" s="30">
        <v>2.2999999999999998</v>
      </c>
      <c r="Q353" s="30">
        <v>0</v>
      </c>
      <c r="R353" s="30">
        <v>0</v>
      </c>
      <c r="S353" s="30">
        <v>0.53</v>
      </c>
      <c r="T353" s="30">
        <v>3.66</v>
      </c>
      <c r="U353" s="30">
        <v>793.88</v>
      </c>
      <c r="V353" s="30">
        <v>587.52</v>
      </c>
      <c r="W353" s="30">
        <v>0.08</v>
      </c>
      <c r="X353" s="30">
        <v>1.21</v>
      </c>
      <c r="Y353" s="30">
        <v>12.62</v>
      </c>
      <c r="Z353" s="50">
        <v>0</v>
      </c>
      <c r="AA353" s="8">
        <v>0</v>
      </c>
      <c r="AB353" s="8">
        <v>0</v>
      </c>
      <c r="AC353" s="8">
        <v>61.9</v>
      </c>
      <c r="AD353" s="8">
        <v>69.010000000000005</v>
      </c>
      <c r="AE353" s="8">
        <v>14.47</v>
      </c>
      <c r="AF353" s="8">
        <v>47.72</v>
      </c>
      <c r="AG353" s="8">
        <v>20.11</v>
      </c>
      <c r="AH353" s="8">
        <v>50.92</v>
      </c>
      <c r="AI353" s="8">
        <v>70.69</v>
      </c>
      <c r="AJ353" s="8">
        <v>159.29</v>
      </c>
      <c r="AK353" s="8">
        <v>114.08</v>
      </c>
      <c r="AL353" s="8">
        <v>19.829999999999998</v>
      </c>
      <c r="AM353" s="8">
        <v>48.72</v>
      </c>
      <c r="AN353" s="8">
        <v>275.14</v>
      </c>
      <c r="AO353" s="8">
        <v>2.4</v>
      </c>
      <c r="AP353" s="8">
        <v>42.22</v>
      </c>
      <c r="AQ353" s="8">
        <v>40.049999999999997</v>
      </c>
      <c r="AR353" s="8">
        <v>38.76</v>
      </c>
      <c r="AS353" s="8">
        <v>16.920000000000002</v>
      </c>
      <c r="AT353" s="8">
        <v>0.01</v>
      </c>
      <c r="AU353" s="8">
        <v>0.01</v>
      </c>
      <c r="AV353" s="8">
        <v>0</v>
      </c>
      <c r="AW353" s="8">
        <v>0.01</v>
      </c>
      <c r="AX353" s="8">
        <v>0.01</v>
      </c>
      <c r="AY353" s="8">
        <v>0.06</v>
      </c>
      <c r="AZ353" s="8">
        <v>0</v>
      </c>
      <c r="BA353" s="8">
        <v>0.46</v>
      </c>
      <c r="BB353" s="8">
        <v>0</v>
      </c>
      <c r="BC353" s="8">
        <v>0.27</v>
      </c>
      <c r="BD353" s="8">
        <v>0.02</v>
      </c>
      <c r="BE353" s="8">
        <v>0.04</v>
      </c>
      <c r="BF353" s="8">
        <v>0</v>
      </c>
      <c r="BG353" s="8">
        <v>0.01</v>
      </c>
      <c r="BH353" s="8">
        <v>0.01</v>
      </c>
      <c r="BI353" s="8">
        <v>1.47</v>
      </c>
      <c r="BJ353" s="8">
        <v>0</v>
      </c>
      <c r="BK353" s="8">
        <v>0</v>
      </c>
      <c r="BL353" s="8">
        <v>3.63</v>
      </c>
      <c r="BM353" s="8">
        <v>0</v>
      </c>
      <c r="BN353" s="8">
        <v>0.01</v>
      </c>
      <c r="BO353" s="8">
        <v>0</v>
      </c>
      <c r="BP353" s="8">
        <v>0</v>
      </c>
      <c r="BQ353" s="8">
        <v>0</v>
      </c>
      <c r="BR353" s="8">
        <v>349.19</v>
      </c>
      <c r="BT353" s="8">
        <v>203.6</v>
      </c>
      <c r="BV353" s="8">
        <v>0</v>
      </c>
      <c r="BW353" s="8">
        <v>0</v>
      </c>
      <c r="BX353" s="8">
        <v>0</v>
      </c>
      <c r="BY353" s="8">
        <v>0</v>
      </c>
      <c r="BZ353" s="8">
        <v>0</v>
      </c>
      <c r="CA353" s="8">
        <v>0</v>
      </c>
      <c r="CB353" s="8">
        <v>0</v>
      </c>
      <c r="CC353" s="8">
        <v>0</v>
      </c>
      <c r="CD353" s="8">
        <v>0</v>
      </c>
      <c r="CE353" s="8">
        <v>0</v>
      </c>
      <c r="CF353" s="8">
        <v>1.5</v>
      </c>
    </row>
    <row r="354" spans="1:84" s="8" customFormat="1" x14ac:dyDescent="0.25">
      <c r="A354" s="9" t="str">
        <f>"9/7"</f>
        <v>9/7</v>
      </c>
      <c r="B354" s="46" t="s">
        <v>179</v>
      </c>
      <c r="C354" s="44" t="str">
        <f>"100"</f>
        <v>100</v>
      </c>
      <c r="D354" s="45">
        <v>16.989999999999998</v>
      </c>
      <c r="E354" s="45">
        <v>15.91</v>
      </c>
      <c r="F354" s="45">
        <v>5.86</v>
      </c>
      <c r="G354" s="45">
        <v>0.12</v>
      </c>
      <c r="H354" s="45">
        <v>7.99</v>
      </c>
      <c r="I354" s="45">
        <v>153.37475000000001</v>
      </c>
      <c r="J354" s="30">
        <v>1.44</v>
      </c>
      <c r="K354" s="30">
        <v>0</v>
      </c>
      <c r="L354" s="30">
        <v>0.83</v>
      </c>
      <c r="M354" s="30">
        <v>0</v>
      </c>
      <c r="N354" s="30">
        <v>1.1499999999999999</v>
      </c>
      <c r="O354" s="30">
        <v>6.84</v>
      </c>
      <c r="P354" s="30">
        <v>0.03</v>
      </c>
      <c r="Q354" s="30">
        <v>0</v>
      </c>
      <c r="R354" s="30">
        <v>0</v>
      </c>
      <c r="S354" s="30">
        <v>7.0000000000000007E-2</v>
      </c>
      <c r="T354" s="30">
        <v>2</v>
      </c>
      <c r="U354" s="30">
        <v>263.12</v>
      </c>
      <c r="V354" s="30">
        <v>231.9</v>
      </c>
      <c r="W354" s="30">
        <v>0.18</v>
      </c>
      <c r="X354" s="30">
        <v>3.5</v>
      </c>
      <c r="Y354" s="30">
        <v>0.94</v>
      </c>
      <c r="Z354" s="50">
        <v>0</v>
      </c>
      <c r="AA354" s="8">
        <v>0</v>
      </c>
      <c r="AB354" s="8">
        <v>0</v>
      </c>
      <c r="AC354" s="8">
        <v>147.63</v>
      </c>
      <c r="AD354" s="8">
        <v>81.34</v>
      </c>
      <c r="AE354" s="8">
        <v>41.57</v>
      </c>
      <c r="AF354" s="8">
        <v>69.040000000000006</v>
      </c>
      <c r="AG354" s="8">
        <v>24.52</v>
      </c>
      <c r="AH354" s="8">
        <v>98.03</v>
      </c>
      <c r="AI354" s="8">
        <v>79</v>
      </c>
      <c r="AJ354" s="8">
        <v>98.08</v>
      </c>
      <c r="AK354" s="8">
        <v>115.64</v>
      </c>
      <c r="AL354" s="8">
        <v>42.45</v>
      </c>
      <c r="AM354" s="8">
        <v>64.099999999999994</v>
      </c>
      <c r="AN354" s="8">
        <v>434.35</v>
      </c>
      <c r="AO354" s="8">
        <v>40.32</v>
      </c>
      <c r="AP354" s="8">
        <v>130.72999999999999</v>
      </c>
      <c r="AQ354" s="8">
        <v>101.77</v>
      </c>
      <c r="AR354" s="8">
        <v>59.21</v>
      </c>
      <c r="AS354" s="8">
        <v>41.93</v>
      </c>
      <c r="AT354" s="8">
        <v>0.01</v>
      </c>
      <c r="AU354" s="8">
        <v>0</v>
      </c>
      <c r="AV354" s="8">
        <v>0</v>
      </c>
      <c r="AW354" s="8">
        <v>0</v>
      </c>
      <c r="AX354" s="8">
        <v>0</v>
      </c>
      <c r="AY354" s="8">
        <v>0.03</v>
      </c>
      <c r="AZ354" s="8">
        <v>0.03</v>
      </c>
      <c r="BA354" s="8">
        <v>0.05</v>
      </c>
      <c r="BB354" s="8">
        <v>0.01</v>
      </c>
      <c r="BC354" s="8">
        <v>0.02</v>
      </c>
      <c r="BD354" s="8">
        <v>0</v>
      </c>
      <c r="BE354" s="8">
        <v>0</v>
      </c>
      <c r="BF354" s="8">
        <v>0</v>
      </c>
      <c r="BG354" s="8">
        <v>0</v>
      </c>
      <c r="BH354" s="8">
        <v>0.01</v>
      </c>
      <c r="BI354" s="8">
        <v>0.05</v>
      </c>
      <c r="BJ354" s="8">
        <v>0</v>
      </c>
      <c r="BK354" s="8">
        <v>0</v>
      </c>
      <c r="BL354" s="8">
        <v>0.06</v>
      </c>
      <c r="BM354" s="8">
        <v>0</v>
      </c>
      <c r="BN354" s="8">
        <v>0</v>
      </c>
      <c r="BO354" s="8">
        <v>0</v>
      </c>
      <c r="BP354" s="8">
        <v>0</v>
      </c>
      <c r="BQ354" s="8">
        <v>0</v>
      </c>
      <c r="BR354" s="8">
        <v>82.03</v>
      </c>
      <c r="BT354" s="8">
        <v>43.08</v>
      </c>
      <c r="BV354" s="8">
        <v>0</v>
      </c>
      <c r="BW354" s="8">
        <v>0</v>
      </c>
      <c r="BX354" s="8">
        <v>0</v>
      </c>
      <c r="BY354" s="8">
        <v>0</v>
      </c>
      <c r="BZ354" s="8">
        <v>0</v>
      </c>
      <c r="CA354" s="8">
        <v>0</v>
      </c>
      <c r="CB354" s="8">
        <v>0</v>
      </c>
      <c r="CC354" s="8">
        <v>0</v>
      </c>
      <c r="CD354" s="8">
        <v>0</v>
      </c>
      <c r="CE354" s="8">
        <v>0</v>
      </c>
      <c r="CF354" s="8">
        <v>0.63</v>
      </c>
    </row>
    <row r="355" spans="1:84" s="8" customFormat="1" x14ac:dyDescent="0.25">
      <c r="A355" s="9" t="str">
        <f>"60/3"</f>
        <v>60/3</v>
      </c>
      <c r="B355" s="46" t="s">
        <v>86</v>
      </c>
      <c r="C355" s="44" t="str">
        <f>"200"</f>
        <v>200</v>
      </c>
      <c r="D355" s="45">
        <v>11.51</v>
      </c>
      <c r="E355" s="45">
        <v>0</v>
      </c>
      <c r="F355" s="45">
        <v>3.01</v>
      </c>
      <c r="G355" s="45">
        <v>3.01</v>
      </c>
      <c r="H355" s="45">
        <v>50.32</v>
      </c>
      <c r="I355" s="45">
        <v>299.09888662499998</v>
      </c>
      <c r="J355" s="30">
        <v>0.56000000000000005</v>
      </c>
      <c r="K355" s="30">
        <v>0</v>
      </c>
      <c r="L355" s="30">
        <v>0.56000000000000005</v>
      </c>
      <c r="M355" s="30">
        <v>0</v>
      </c>
      <c r="N355" s="30">
        <v>1.28</v>
      </c>
      <c r="O355" s="30">
        <v>49.04</v>
      </c>
      <c r="P355" s="30">
        <v>10</v>
      </c>
      <c r="Q355" s="30">
        <v>0</v>
      </c>
      <c r="R355" s="30">
        <v>0</v>
      </c>
      <c r="S355" s="30">
        <v>0</v>
      </c>
      <c r="T355" s="30">
        <v>4.2</v>
      </c>
      <c r="U355" s="30">
        <v>0</v>
      </c>
      <c r="V355" s="30">
        <v>350.81</v>
      </c>
      <c r="W355" s="30">
        <v>0.17</v>
      </c>
      <c r="X355" s="30">
        <v>3.33</v>
      </c>
      <c r="Y355" s="30">
        <v>0</v>
      </c>
      <c r="Z355" s="50">
        <v>0</v>
      </c>
      <c r="AA355" s="8">
        <v>0</v>
      </c>
      <c r="AB355" s="8">
        <v>0</v>
      </c>
      <c r="AC355" s="8">
        <v>680.36</v>
      </c>
      <c r="AD355" s="8">
        <v>484.02</v>
      </c>
      <c r="AE355" s="8">
        <v>292.24</v>
      </c>
      <c r="AF355" s="8">
        <v>365.3</v>
      </c>
      <c r="AG355" s="8">
        <v>164.38</v>
      </c>
      <c r="AH355" s="8">
        <v>540.64</v>
      </c>
      <c r="AI355" s="8">
        <v>529.67999999999995</v>
      </c>
      <c r="AJ355" s="8">
        <v>1022.83</v>
      </c>
      <c r="AK355" s="8">
        <v>1006.39</v>
      </c>
      <c r="AL355" s="8">
        <v>273.97000000000003</v>
      </c>
      <c r="AM355" s="8">
        <v>657.53</v>
      </c>
      <c r="AN355" s="8">
        <v>2063.92</v>
      </c>
      <c r="AO355" s="8">
        <v>0</v>
      </c>
      <c r="AP355" s="8">
        <v>456.62</v>
      </c>
      <c r="AQ355" s="8">
        <v>553.41999999999996</v>
      </c>
      <c r="AR355" s="8">
        <v>392.69</v>
      </c>
      <c r="AS355" s="8">
        <v>301.37</v>
      </c>
      <c r="AT355" s="8">
        <v>0</v>
      </c>
      <c r="AU355" s="8">
        <v>0</v>
      </c>
      <c r="AV355" s="8">
        <v>0</v>
      </c>
      <c r="AW355" s="8">
        <v>0</v>
      </c>
      <c r="AX355" s="8">
        <v>0</v>
      </c>
      <c r="AY355" s="8">
        <v>0.01</v>
      </c>
      <c r="AZ355" s="8">
        <v>0</v>
      </c>
      <c r="BA355" s="8">
        <v>0.48</v>
      </c>
      <c r="BB355" s="8">
        <v>0</v>
      </c>
      <c r="BC355" s="8">
        <v>0.04</v>
      </c>
      <c r="BD355" s="8">
        <v>0.01</v>
      </c>
      <c r="BE355" s="8">
        <v>0</v>
      </c>
      <c r="BF355" s="8">
        <v>0</v>
      </c>
      <c r="BG355" s="8">
        <v>0</v>
      </c>
      <c r="BH355" s="8">
        <v>0.02</v>
      </c>
      <c r="BI355" s="8">
        <v>0.98</v>
      </c>
      <c r="BJ355" s="8">
        <v>0.02</v>
      </c>
      <c r="BK355" s="8">
        <v>0</v>
      </c>
      <c r="BL355" s="8">
        <v>0.96</v>
      </c>
      <c r="BM355" s="8">
        <v>0.09</v>
      </c>
      <c r="BN355" s="8">
        <v>0</v>
      </c>
      <c r="BO355" s="8">
        <v>0</v>
      </c>
      <c r="BP355" s="8">
        <v>0</v>
      </c>
      <c r="BQ355" s="8">
        <v>0</v>
      </c>
      <c r="BR355" s="8">
        <v>13.05</v>
      </c>
      <c r="BT355" s="8">
        <v>1.4</v>
      </c>
      <c r="BV355" s="8">
        <v>0</v>
      </c>
      <c r="BW355" s="8">
        <v>0</v>
      </c>
      <c r="BX355" s="8">
        <v>0</v>
      </c>
      <c r="BY355" s="8">
        <v>0</v>
      </c>
      <c r="BZ355" s="8">
        <v>0</v>
      </c>
      <c r="CA355" s="8">
        <v>0</v>
      </c>
      <c r="CB355" s="8">
        <v>0</v>
      </c>
      <c r="CC355" s="8">
        <v>0</v>
      </c>
      <c r="CD355" s="8">
        <v>0</v>
      </c>
      <c r="CE355" s="8">
        <v>0</v>
      </c>
      <c r="CF355" s="8">
        <v>2.63</v>
      </c>
    </row>
    <row r="356" spans="1:84" s="8" customFormat="1" x14ac:dyDescent="0.25">
      <c r="A356" s="9" t="str">
        <f>"-"</f>
        <v>-</v>
      </c>
      <c r="B356" s="46" t="s">
        <v>87</v>
      </c>
      <c r="C356" s="44" t="str">
        <f>"120"</f>
        <v>120</v>
      </c>
      <c r="D356" s="45">
        <v>7.92</v>
      </c>
      <c r="E356" s="45">
        <v>0</v>
      </c>
      <c r="F356" s="45">
        <v>1.44</v>
      </c>
      <c r="G356" s="45">
        <v>1.44</v>
      </c>
      <c r="H356" s="45">
        <v>40.08</v>
      </c>
      <c r="I356" s="45">
        <v>232.05600000000001</v>
      </c>
      <c r="J356" s="30">
        <v>0.24</v>
      </c>
      <c r="K356" s="30">
        <v>0</v>
      </c>
      <c r="L356" s="30">
        <v>0</v>
      </c>
      <c r="M356" s="30">
        <v>0</v>
      </c>
      <c r="N356" s="30">
        <v>1.44</v>
      </c>
      <c r="O356" s="30">
        <v>38.64</v>
      </c>
      <c r="P356" s="30">
        <v>9.9600000000000009</v>
      </c>
      <c r="Q356" s="30">
        <v>0</v>
      </c>
      <c r="R356" s="30">
        <v>0</v>
      </c>
      <c r="S356" s="30">
        <v>1.2</v>
      </c>
      <c r="T356" s="30">
        <v>3</v>
      </c>
      <c r="U356" s="30">
        <v>732</v>
      </c>
      <c r="V356" s="30">
        <v>294</v>
      </c>
      <c r="W356" s="30">
        <v>0.1</v>
      </c>
      <c r="X356" s="30">
        <v>0.84</v>
      </c>
      <c r="Y356" s="30">
        <v>0</v>
      </c>
      <c r="Z356" s="50">
        <v>0</v>
      </c>
      <c r="AA356" s="8">
        <v>0</v>
      </c>
      <c r="AB356" s="8">
        <v>0</v>
      </c>
      <c r="AC356" s="8">
        <v>512.4</v>
      </c>
      <c r="AD356" s="8">
        <v>267.60000000000002</v>
      </c>
      <c r="AE356" s="8">
        <v>111.6</v>
      </c>
      <c r="AF356" s="8">
        <v>237.6</v>
      </c>
      <c r="AG356" s="8">
        <v>96</v>
      </c>
      <c r="AH356" s="8">
        <v>445.2</v>
      </c>
      <c r="AI356" s="8">
        <v>356.4</v>
      </c>
      <c r="AJ356" s="8">
        <v>349.2</v>
      </c>
      <c r="AK356" s="8">
        <v>556.79999999999995</v>
      </c>
      <c r="AL356" s="8">
        <v>148.80000000000001</v>
      </c>
      <c r="AM356" s="8">
        <v>372</v>
      </c>
      <c r="AN356" s="8">
        <v>1834.8</v>
      </c>
      <c r="AO356" s="8">
        <v>0</v>
      </c>
      <c r="AP356" s="8">
        <v>631.20000000000005</v>
      </c>
      <c r="AQ356" s="8">
        <v>349.2</v>
      </c>
      <c r="AR356" s="8">
        <v>216</v>
      </c>
      <c r="AS356" s="8">
        <v>156</v>
      </c>
      <c r="AT356" s="8">
        <v>0</v>
      </c>
      <c r="AU356" s="8">
        <v>0</v>
      </c>
      <c r="AV356" s="8">
        <v>0</v>
      </c>
      <c r="AW356" s="8">
        <v>0</v>
      </c>
      <c r="AX356" s="8">
        <v>0</v>
      </c>
      <c r="AY356" s="8">
        <v>0</v>
      </c>
      <c r="AZ356" s="8">
        <v>0</v>
      </c>
      <c r="BA356" s="8">
        <v>0.17</v>
      </c>
      <c r="BB356" s="8">
        <v>0</v>
      </c>
      <c r="BC356" s="8">
        <v>0.01</v>
      </c>
      <c r="BD356" s="8">
        <v>0.02</v>
      </c>
      <c r="BE356" s="8">
        <v>0</v>
      </c>
      <c r="BF356" s="8">
        <v>0</v>
      </c>
      <c r="BG356" s="8">
        <v>0</v>
      </c>
      <c r="BH356" s="8">
        <v>0.01</v>
      </c>
      <c r="BI356" s="8">
        <v>0.13</v>
      </c>
      <c r="BJ356" s="8">
        <v>0</v>
      </c>
      <c r="BK356" s="8">
        <v>0</v>
      </c>
      <c r="BL356" s="8">
        <v>0.57999999999999996</v>
      </c>
      <c r="BM356" s="8">
        <v>0.1</v>
      </c>
      <c r="BN356" s="8">
        <v>0</v>
      </c>
      <c r="BO356" s="8">
        <v>0</v>
      </c>
      <c r="BP356" s="8">
        <v>0</v>
      </c>
      <c r="BQ356" s="8">
        <v>0</v>
      </c>
      <c r="BR356" s="8">
        <v>56.4</v>
      </c>
      <c r="BT356" s="8">
        <v>1</v>
      </c>
      <c r="BV356" s="8">
        <v>0</v>
      </c>
      <c r="BW356" s="8">
        <v>0</v>
      </c>
      <c r="BX356" s="8">
        <v>0</v>
      </c>
      <c r="BY356" s="8">
        <v>0</v>
      </c>
      <c r="BZ356" s="8">
        <v>0</v>
      </c>
      <c r="CA356" s="8">
        <v>0</v>
      </c>
      <c r="CB356" s="8">
        <v>0</v>
      </c>
      <c r="CC356" s="8">
        <v>0</v>
      </c>
      <c r="CD356" s="8">
        <v>0</v>
      </c>
      <c r="CE356" s="8">
        <v>0</v>
      </c>
      <c r="CF356" s="8">
        <v>0</v>
      </c>
    </row>
    <row r="357" spans="1:84" s="9" customFormat="1" x14ac:dyDescent="0.25">
      <c r="A357" s="9" t="str">
        <f>"20/10"</f>
        <v>20/10</v>
      </c>
      <c r="B357" s="46" t="s">
        <v>126</v>
      </c>
      <c r="C357" s="44" t="str">
        <f>"200"</f>
        <v>200</v>
      </c>
      <c r="D357" s="45">
        <v>0.68</v>
      </c>
      <c r="E357" s="45">
        <v>0</v>
      </c>
      <c r="F357" s="45">
        <v>0.28000000000000003</v>
      </c>
      <c r="G357" s="45">
        <v>0.28000000000000003</v>
      </c>
      <c r="H357" s="45">
        <v>29.62</v>
      </c>
      <c r="I357" s="45">
        <v>130.44800000000001</v>
      </c>
      <c r="J357" s="30">
        <v>0.04</v>
      </c>
      <c r="K357" s="30">
        <v>0</v>
      </c>
      <c r="L357" s="30">
        <v>0.04</v>
      </c>
      <c r="M357" s="30">
        <v>0</v>
      </c>
      <c r="N357" s="30">
        <v>28.38</v>
      </c>
      <c r="O357" s="30">
        <v>1.24</v>
      </c>
      <c r="P357" s="30">
        <v>4.6399999999999997</v>
      </c>
      <c r="Q357" s="30">
        <v>0</v>
      </c>
      <c r="R357" s="30">
        <v>0</v>
      </c>
      <c r="S357" s="30">
        <v>1</v>
      </c>
      <c r="T357" s="30">
        <v>0.96</v>
      </c>
      <c r="U357" s="30">
        <v>0</v>
      </c>
      <c r="V357" s="30">
        <v>10.6</v>
      </c>
      <c r="W357" s="30">
        <v>0.06</v>
      </c>
      <c r="X357" s="30">
        <v>0.24</v>
      </c>
      <c r="Y357" s="30">
        <v>100</v>
      </c>
      <c r="Z357" s="51">
        <v>0</v>
      </c>
      <c r="AA357" s="9">
        <v>0</v>
      </c>
      <c r="AB357" s="9">
        <v>0</v>
      </c>
      <c r="AC357" s="9">
        <v>0</v>
      </c>
      <c r="AD357" s="9">
        <v>0</v>
      </c>
      <c r="AE357" s="9">
        <v>0</v>
      </c>
      <c r="AF357" s="9">
        <v>0</v>
      </c>
      <c r="AG357" s="9">
        <v>0</v>
      </c>
      <c r="AH357" s="9">
        <v>0</v>
      </c>
      <c r="AI357" s="9">
        <v>0</v>
      </c>
      <c r="AJ357" s="9">
        <v>0</v>
      </c>
      <c r="AK357" s="9">
        <v>0</v>
      </c>
      <c r="AL357" s="9">
        <v>0</v>
      </c>
      <c r="AM357" s="9">
        <v>0</v>
      </c>
      <c r="AN357" s="9">
        <v>0</v>
      </c>
      <c r="AO357" s="9">
        <v>0</v>
      </c>
      <c r="AP357" s="9">
        <v>0</v>
      </c>
      <c r="AQ357" s="9">
        <v>0</v>
      </c>
      <c r="AR357" s="9">
        <v>0</v>
      </c>
      <c r="AS357" s="9">
        <v>0</v>
      </c>
      <c r="AT357" s="9">
        <v>0</v>
      </c>
      <c r="AU357" s="9">
        <v>0</v>
      </c>
      <c r="AV357" s="9">
        <v>0</v>
      </c>
      <c r="AW357" s="9">
        <v>0</v>
      </c>
      <c r="AX357" s="9">
        <v>0</v>
      </c>
      <c r="AY357" s="9">
        <v>0</v>
      </c>
      <c r="AZ357" s="9">
        <v>0</v>
      </c>
      <c r="BA357" s="9">
        <v>0</v>
      </c>
      <c r="BB357" s="9">
        <v>0</v>
      </c>
      <c r="BC357" s="9">
        <v>0</v>
      </c>
      <c r="BD357" s="9">
        <v>0</v>
      </c>
      <c r="BE357" s="9">
        <v>0</v>
      </c>
      <c r="BF357" s="9">
        <v>0</v>
      </c>
      <c r="BG357" s="9">
        <v>0</v>
      </c>
      <c r="BH357" s="9">
        <v>0</v>
      </c>
      <c r="BI357" s="9">
        <v>0</v>
      </c>
      <c r="BJ357" s="9">
        <v>0</v>
      </c>
      <c r="BK357" s="9">
        <v>0</v>
      </c>
      <c r="BL357" s="9">
        <v>0</v>
      </c>
      <c r="BM357" s="9">
        <v>0</v>
      </c>
      <c r="BN357" s="9">
        <v>0</v>
      </c>
      <c r="BO357" s="9">
        <v>0</v>
      </c>
      <c r="BP357" s="9">
        <v>0</v>
      </c>
      <c r="BQ357" s="9">
        <v>0</v>
      </c>
      <c r="BR357" s="9">
        <v>2.82</v>
      </c>
      <c r="BT357" s="9">
        <v>163.33000000000001</v>
      </c>
      <c r="BV357" s="9">
        <v>0</v>
      </c>
      <c r="BW357" s="9">
        <v>0</v>
      </c>
      <c r="BX357" s="9">
        <v>0</v>
      </c>
      <c r="BY357" s="9">
        <v>0</v>
      </c>
      <c r="BZ357" s="9">
        <v>0</v>
      </c>
      <c r="CA357" s="9">
        <v>0</v>
      </c>
      <c r="CB357" s="9">
        <v>0</v>
      </c>
      <c r="CC357" s="9">
        <v>0</v>
      </c>
      <c r="CD357" s="9">
        <v>0</v>
      </c>
      <c r="CE357" s="9">
        <v>20</v>
      </c>
      <c r="CF357" s="9">
        <v>0</v>
      </c>
    </row>
    <row r="358" spans="1:84" s="10" customFormat="1" x14ac:dyDescent="0.25">
      <c r="A358" s="47"/>
      <c r="B358" s="48" t="s">
        <v>89</v>
      </c>
      <c r="C358" s="22">
        <f>C357+C356+C355+C354+C353+C352</f>
        <v>1020</v>
      </c>
      <c r="D358" s="49">
        <v>41.26</v>
      </c>
      <c r="E358" s="49">
        <v>16.22</v>
      </c>
      <c r="F358" s="49">
        <v>22.8</v>
      </c>
      <c r="G358" s="49">
        <v>16.260000000000002</v>
      </c>
      <c r="H358" s="49">
        <v>164.55</v>
      </c>
      <c r="I358" s="49">
        <v>1095.21</v>
      </c>
      <c r="J358" s="17">
        <v>4.83</v>
      </c>
      <c r="K358" s="17">
        <v>8.73</v>
      </c>
      <c r="L358" s="17">
        <v>3.13</v>
      </c>
      <c r="M358" s="17">
        <v>0</v>
      </c>
      <c r="N358" s="17">
        <v>56.36</v>
      </c>
      <c r="O358" s="17">
        <v>108.19</v>
      </c>
      <c r="P358" s="17">
        <v>29.07</v>
      </c>
      <c r="Q358" s="17">
        <v>0</v>
      </c>
      <c r="R358" s="17">
        <v>0</v>
      </c>
      <c r="S358" s="17">
        <v>3.02</v>
      </c>
      <c r="T358" s="17">
        <v>15.01</v>
      </c>
      <c r="U358" s="17">
        <v>1814.42</v>
      </c>
      <c r="V358" s="17">
        <v>1653.34</v>
      </c>
      <c r="W358" s="17">
        <v>0.61</v>
      </c>
      <c r="X358" s="17">
        <v>9.23</v>
      </c>
      <c r="Y358" s="17">
        <v>115.04</v>
      </c>
      <c r="Z358" s="10">
        <v>0</v>
      </c>
      <c r="AA358" s="10">
        <v>0</v>
      </c>
      <c r="AB358" s="10">
        <v>0</v>
      </c>
      <c r="AC358" s="10">
        <v>1463.08</v>
      </c>
      <c r="AD358" s="10">
        <v>979.02</v>
      </c>
      <c r="AE358" s="10">
        <v>476.82</v>
      </c>
      <c r="AF358" s="10">
        <v>766.56</v>
      </c>
      <c r="AG358" s="10">
        <v>318.33</v>
      </c>
      <c r="AH358" s="10">
        <v>1175.25</v>
      </c>
      <c r="AI358" s="10">
        <v>1073.67</v>
      </c>
      <c r="AJ358" s="10">
        <v>1691.19</v>
      </c>
      <c r="AK358" s="10">
        <v>2058.06</v>
      </c>
      <c r="AL358" s="10">
        <v>500.05</v>
      </c>
      <c r="AM358" s="10">
        <v>1176.58</v>
      </c>
      <c r="AN358" s="10">
        <v>4838.4399999999996</v>
      </c>
      <c r="AO358" s="10">
        <v>88.11</v>
      </c>
      <c r="AP358" s="10">
        <v>1301.47</v>
      </c>
      <c r="AQ358" s="10">
        <v>1097.49</v>
      </c>
      <c r="AR358" s="10">
        <v>749.89</v>
      </c>
      <c r="AS358" s="10">
        <v>529.09</v>
      </c>
      <c r="AT358" s="10">
        <v>0.15</v>
      </c>
      <c r="AU358" s="10">
        <v>7.0000000000000007E-2</v>
      </c>
      <c r="AV358" s="10">
        <v>0.68</v>
      </c>
      <c r="AW358" s="10">
        <v>0.61</v>
      </c>
      <c r="AX358" s="10">
        <v>0.13</v>
      </c>
      <c r="AY358" s="10">
        <v>0.56999999999999995</v>
      </c>
      <c r="AZ358" s="10">
        <v>0.03</v>
      </c>
      <c r="BA358" s="10">
        <v>3.81</v>
      </c>
      <c r="BB358" s="10">
        <v>0.02</v>
      </c>
      <c r="BC358" s="10">
        <v>1.68</v>
      </c>
      <c r="BD358" s="10">
        <v>0.28000000000000003</v>
      </c>
      <c r="BE358" s="10">
        <v>7.0000000000000007E-2</v>
      </c>
      <c r="BF358" s="10">
        <v>0</v>
      </c>
      <c r="BG358" s="10">
        <v>0.01</v>
      </c>
      <c r="BH358" s="10">
        <v>0.21</v>
      </c>
      <c r="BI358" s="10">
        <v>10.41</v>
      </c>
      <c r="BJ358" s="10">
        <v>0.05</v>
      </c>
      <c r="BK358" s="10">
        <v>0</v>
      </c>
      <c r="BL358" s="10">
        <v>12.75</v>
      </c>
      <c r="BM358" s="10">
        <v>0.2</v>
      </c>
      <c r="BN358" s="10">
        <v>0.01</v>
      </c>
      <c r="BO358" s="10">
        <v>0</v>
      </c>
      <c r="BP358" s="10">
        <v>0</v>
      </c>
      <c r="BQ358" s="10">
        <v>0</v>
      </c>
      <c r="BR358" s="10">
        <v>571.70000000000005</v>
      </c>
      <c r="BS358" s="10" t="e">
        <f>$I$358/#REF!*100</f>
        <v>#REF!</v>
      </c>
      <c r="BT358" s="10">
        <v>413.47</v>
      </c>
      <c r="BV358" s="10">
        <v>0</v>
      </c>
      <c r="BW358" s="10">
        <v>0</v>
      </c>
      <c r="BX358" s="10">
        <v>0</v>
      </c>
      <c r="BY358" s="10">
        <v>0</v>
      </c>
      <c r="BZ358" s="10">
        <v>0</v>
      </c>
      <c r="CA358" s="10">
        <v>0</v>
      </c>
      <c r="CB358" s="10">
        <v>0</v>
      </c>
      <c r="CC358" s="10">
        <v>0</v>
      </c>
      <c r="CD358" s="10">
        <v>0</v>
      </c>
      <c r="CE358" s="10">
        <v>25</v>
      </c>
      <c r="CF358" s="10">
        <v>4.76</v>
      </c>
    </row>
    <row r="359" spans="1:84" x14ac:dyDescent="0.25">
      <c r="A359" s="9"/>
      <c r="B359" s="57" t="s">
        <v>90</v>
      </c>
      <c r="C359" s="44"/>
      <c r="D359" s="45"/>
      <c r="E359" s="45"/>
      <c r="F359" s="45"/>
      <c r="G359" s="45"/>
      <c r="H359" s="45"/>
      <c r="I359" s="45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</row>
    <row r="360" spans="1:84" s="8" customFormat="1" x14ac:dyDescent="0.25">
      <c r="A360" s="9" t="str">
        <f>"21/10"</f>
        <v>21/10</v>
      </c>
      <c r="B360" s="46" t="s">
        <v>139</v>
      </c>
      <c r="C360" s="44" t="str">
        <f>"200"</f>
        <v>200</v>
      </c>
      <c r="D360" s="45">
        <v>5.45</v>
      </c>
      <c r="E360" s="45">
        <v>5.8</v>
      </c>
      <c r="F360" s="45">
        <v>4.4000000000000004</v>
      </c>
      <c r="G360" s="45">
        <v>0</v>
      </c>
      <c r="H360" s="45">
        <v>8.74</v>
      </c>
      <c r="I360" s="45">
        <v>95.204800000000006</v>
      </c>
      <c r="J360" s="30">
        <v>3.4</v>
      </c>
      <c r="K360" s="30">
        <v>0</v>
      </c>
      <c r="L360" s="30">
        <v>3.4</v>
      </c>
      <c r="M360" s="30">
        <v>0</v>
      </c>
      <c r="N360" s="30">
        <v>8.74</v>
      </c>
      <c r="O360" s="30">
        <v>0</v>
      </c>
      <c r="P360" s="30">
        <v>0</v>
      </c>
      <c r="Q360" s="30">
        <v>0</v>
      </c>
      <c r="R360" s="30">
        <v>0</v>
      </c>
      <c r="S360" s="30">
        <v>0.2</v>
      </c>
      <c r="T360" s="30">
        <v>1.4</v>
      </c>
      <c r="U360" s="30">
        <v>0</v>
      </c>
      <c r="V360" s="30">
        <v>256.95999999999998</v>
      </c>
      <c r="W360" s="30">
        <v>0.24</v>
      </c>
      <c r="X360" s="30">
        <v>0.16</v>
      </c>
      <c r="Y360" s="30">
        <v>1.04</v>
      </c>
      <c r="Z360" s="50">
        <v>0</v>
      </c>
      <c r="AA360" s="8">
        <v>0</v>
      </c>
      <c r="AB360" s="8">
        <v>0</v>
      </c>
      <c r="AC360" s="8">
        <v>0</v>
      </c>
      <c r="AD360" s="8">
        <v>0</v>
      </c>
      <c r="AE360" s="8">
        <v>0</v>
      </c>
      <c r="AF360" s="8">
        <v>0</v>
      </c>
      <c r="AG360" s="8">
        <v>0</v>
      </c>
      <c r="AH360" s="8">
        <v>0</v>
      </c>
      <c r="AI360" s="8">
        <v>0</v>
      </c>
      <c r="AJ360" s="8">
        <v>0</v>
      </c>
      <c r="AK360" s="8">
        <v>0</v>
      </c>
      <c r="AL360" s="8">
        <v>0</v>
      </c>
      <c r="AM360" s="8">
        <v>0</v>
      </c>
      <c r="AN360" s="8">
        <v>0</v>
      </c>
      <c r="AO360" s="8">
        <v>0</v>
      </c>
      <c r="AP360" s="8">
        <v>0</v>
      </c>
      <c r="AQ360" s="8">
        <v>0</v>
      </c>
      <c r="AR360" s="8">
        <v>0</v>
      </c>
      <c r="AS360" s="8">
        <v>0</v>
      </c>
      <c r="AT360" s="8">
        <v>0</v>
      </c>
      <c r="AU360" s="8">
        <v>0</v>
      </c>
      <c r="AV360" s="8">
        <v>0</v>
      </c>
      <c r="AW360" s="8">
        <v>0</v>
      </c>
      <c r="AX360" s="8">
        <v>0</v>
      </c>
      <c r="AY360" s="8">
        <v>0</v>
      </c>
      <c r="AZ360" s="8">
        <v>0</v>
      </c>
      <c r="BA360" s="8">
        <v>0</v>
      </c>
      <c r="BB360" s="8">
        <v>0</v>
      </c>
      <c r="BC360" s="8">
        <v>0</v>
      </c>
      <c r="BD360" s="8">
        <v>0</v>
      </c>
      <c r="BE360" s="8">
        <v>0</v>
      </c>
      <c r="BF360" s="8">
        <v>0</v>
      </c>
      <c r="BG360" s="8">
        <v>0</v>
      </c>
      <c r="BH360" s="8">
        <v>0</v>
      </c>
      <c r="BI360" s="8">
        <v>0</v>
      </c>
      <c r="BJ360" s="8">
        <v>0</v>
      </c>
      <c r="BK360" s="8">
        <v>0</v>
      </c>
      <c r="BL360" s="8">
        <v>0</v>
      </c>
      <c r="BM360" s="8">
        <v>0</v>
      </c>
      <c r="BN360" s="8">
        <v>0</v>
      </c>
      <c r="BO360" s="8">
        <v>0</v>
      </c>
      <c r="BP360" s="8">
        <v>0</v>
      </c>
      <c r="BQ360" s="8">
        <v>0</v>
      </c>
      <c r="BR360" s="8">
        <v>178</v>
      </c>
      <c r="BT360" s="8">
        <v>26.67</v>
      </c>
      <c r="BV360" s="8">
        <v>0</v>
      </c>
      <c r="BW360" s="8">
        <v>0</v>
      </c>
      <c r="BX360" s="8">
        <v>0</v>
      </c>
      <c r="BY360" s="8">
        <v>0</v>
      </c>
      <c r="BZ360" s="8">
        <v>0</v>
      </c>
      <c r="CA360" s="8">
        <v>0</v>
      </c>
      <c r="CB360" s="8">
        <v>0</v>
      </c>
      <c r="CC360" s="8">
        <v>0</v>
      </c>
      <c r="CD360" s="8">
        <v>0</v>
      </c>
      <c r="CE360" s="8">
        <v>0</v>
      </c>
      <c r="CF360" s="8">
        <v>0</v>
      </c>
    </row>
    <row r="361" spans="1:84" s="8" customFormat="1" x14ac:dyDescent="0.25">
      <c r="A361" s="9" t="str">
        <f>"21/12"</f>
        <v>21/12</v>
      </c>
      <c r="B361" s="46" t="s">
        <v>140</v>
      </c>
      <c r="C361" s="44" t="str">
        <f>"60"</f>
        <v>60</v>
      </c>
      <c r="D361" s="45">
        <v>7.3</v>
      </c>
      <c r="E361" s="45">
        <v>4.59</v>
      </c>
      <c r="F361" s="45">
        <v>12.11</v>
      </c>
      <c r="G361" s="45">
        <v>0.38</v>
      </c>
      <c r="H361" s="45">
        <v>31.45</v>
      </c>
      <c r="I361" s="45">
        <v>265.68438254400002</v>
      </c>
      <c r="J361" s="30">
        <v>8.3800000000000008</v>
      </c>
      <c r="K361" s="30">
        <v>0.33</v>
      </c>
      <c r="L361" s="30">
        <v>8.3800000000000008</v>
      </c>
      <c r="M361" s="30">
        <v>0</v>
      </c>
      <c r="N361" s="30">
        <v>13.28</v>
      </c>
      <c r="O361" s="30">
        <v>18.170000000000002</v>
      </c>
      <c r="P361" s="30">
        <v>0.94</v>
      </c>
      <c r="Q361" s="30">
        <v>0</v>
      </c>
      <c r="R361" s="30">
        <v>0</v>
      </c>
      <c r="S361" s="30">
        <v>0.22</v>
      </c>
      <c r="T361" s="30">
        <v>0.88</v>
      </c>
      <c r="U361" s="30">
        <v>91.05</v>
      </c>
      <c r="V361" s="30">
        <v>65.38</v>
      </c>
      <c r="W361" s="30">
        <v>0.1</v>
      </c>
      <c r="X361" s="30">
        <v>0.37</v>
      </c>
      <c r="Y361" s="30">
        <v>0.04</v>
      </c>
      <c r="Z361" s="50">
        <v>0</v>
      </c>
      <c r="AA361" s="8">
        <v>0</v>
      </c>
      <c r="AB361" s="8">
        <v>0</v>
      </c>
      <c r="AC361" s="8">
        <v>328.88</v>
      </c>
      <c r="AD361" s="8">
        <v>155.19999999999999</v>
      </c>
      <c r="AE361" s="8">
        <v>82.13</v>
      </c>
      <c r="AF361" s="8">
        <v>146.41</v>
      </c>
      <c r="AG361" s="8">
        <v>51.62</v>
      </c>
      <c r="AH361" s="8">
        <v>201.66</v>
      </c>
      <c r="AI361" s="8">
        <v>158.99</v>
      </c>
      <c r="AJ361" s="8">
        <v>183.75</v>
      </c>
      <c r="AK361" s="8">
        <v>210.65</v>
      </c>
      <c r="AL361" s="8">
        <v>90.19</v>
      </c>
      <c r="AM361" s="8">
        <v>136.86000000000001</v>
      </c>
      <c r="AN361" s="8">
        <v>1027.68</v>
      </c>
      <c r="AO361" s="8">
        <v>1.61</v>
      </c>
      <c r="AP361" s="8">
        <v>309.74</v>
      </c>
      <c r="AQ361" s="8">
        <v>227.74</v>
      </c>
      <c r="AR361" s="8">
        <v>117</v>
      </c>
      <c r="AS361" s="8">
        <v>82.57</v>
      </c>
      <c r="AT361" s="8">
        <v>0.35</v>
      </c>
      <c r="AU361" s="8">
        <v>0.16</v>
      </c>
      <c r="AV361" s="8">
        <v>0.09</v>
      </c>
      <c r="AW361" s="8">
        <v>0.2</v>
      </c>
      <c r="AX361" s="8">
        <v>0.22</v>
      </c>
      <c r="AY361" s="8">
        <v>1.04</v>
      </c>
      <c r="AZ361" s="8">
        <v>0</v>
      </c>
      <c r="BA361" s="8">
        <v>2.9</v>
      </c>
      <c r="BB361" s="8">
        <v>0</v>
      </c>
      <c r="BC361" s="8">
        <v>0.89</v>
      </c>
      <c r="BD361" s="8">
        <v>0</v>
      </c>
      <c r="BE361" s="8">
        <v>0</v>
      </c>
      <c r="BF361" s="8">
        <v>0</v>
      </c>
      <c r="BG361" s="8">
        <v>0</v>
      </c>
      <c r="BH361" s="8">
        <v>0.3</v>
      </c>
      <c r="BI361" s="8">
        <v>2.37</v>
      </c>
      <c r="BJ361" s="8">
        <v>0</v>
      </c>
      <c r="BK361" s="8">
        <v>0</v>
      </c>
      <c r="BL361" s="8">
        <v>0.28000000000000003</v>
      </c>
      <c r="BM361" s="8">
        <v>0.02</v>
      </c>
      <c r="BN361" s="8">
        <v>0</v>
      </c>
      <c r="BO361" s="8">
        <v>0</v>
      </c>
      <c r="BP361" s="8">
        <v>0</v>
      </c>
      <c r="BQ361" s="8">
        <v>0</v>
      </c>
      <c r="BR361" s="8">
        <v>27.81</v>
      </c>
      <c r="BT361" s="8">
        <v>62.22</v>
      </c>
      <c r="BV361" s="8">
        <v>0</v>
      </c>
      <c r="BW361" s="8">
        <v>0</v>
      </c>
      <c r="BX361" s="8">
        <v>0</v>
      </c>
      <c r="BY361" s="8">
        <v>0</v>
      </c>
      <c r="BZ361" s="8">
        <v>0</v>
      </c>
      <c r="CA361" s="8">
        <v>0</v>
      </c>
      <c r="CB361" s="8">
        <v>0</v>
      </c>
      <c r="CC361" s="8">
        <v>0</v>
      </c>
      <c r="CD361" s="8">
        <v>0</v>
      </c>
      <c r="CE361" s="8">
        <v>13.8</v>
      </c>
      <c r="CF361" s="8">
        <v>0.24</v>
      </c>
    </row>
    <row r="362" spans="1:84" s="9" customFormat="1" x14ac:dyDescent="0.25">
      <c r="A362" s="9" t="str">
        <f>"-"</f>
        <v>-</v>
      </c>
      <c r="B362" s="46" t="s">
        <v>129</v>
      </c>
      <c r="C362" s="44" t="str">
        <f>"180"</f>
        <v>180</v>
      </c>
      <c r="D362" s="45">
        <v>0.72</v>
      </c>
      <c r="E362" s="45">
        <v>0</v>
      </c>
      <c r="F362" s="45">
        <v>0.54</v>
      </c>
      <c r="G362" s="45">
        <v>0.54</v>
      </c>
      <c r="H362" s="45">
        <v>18.54</v>
      </c>
      <c r="I362" s="45">
        <v>91.242000000000004</v>
      </c>
      <c r="J362" s="30">
        <v>0</v>
      </c>
      <c r="K362" s="30">
        <v>0</v>
      </c>
      <c r="L362" s="30">
        <v>0</v>
      </c>
      <c r="M362" s="30">
        <v>0</v>
      </c>
      <c r="N362" s="30">
        <v>17.64</v>
      </c>
      <c r="O362" s="30">
        <v>0.9</v>
      </c>
      <c r="P362" s="30">
        <v>5.04</v>
      </c>
      <c r="Q362" s="30">
        <v>0</v>
      </c>
      <c r="R362" s="30">
        <v>0</v>
      </c>
      <c r="S362" s="30">
        <v>0.9</v>
      </c>
      <c r="T362" s="30">
        <v>1.26</v>
      </c>
      <c r="U362" s="30">
        <v>23.4</v>
      </c>
      <c r="V362" s="30">
        <v>279</v>
      </c>
      <c r="W362" s="30">
        <v>0.05</v>
      </c>
      <c r="X362" s="30">
        <v>0.18</v>
      </c>
      <c r="Y362" s="30">
        <v>9</v>
      </c>
      <c r="Z362" s="51">
        <v>0</v>
      </c>
      <c r="AA362" s="9">
        <v>0</v>
      </c>
      <c r="AB362" s="9">
        <v>0</v>
      </c>
      <c r="AC362" s="9">
        <v>41.4</v>
      </c>
      <c r="AD362" s="9">
        <v>45</v>
      </c>
      <c r="AE362" s="9">
        <v>9</v>
      </c>
      <c r="AF362" s="9">
        <v>50.4</v>
      </c>
      <c r="AG362" s="9">
        <v>9</v>
      </c>
      <c r="AH362" s="9">
        <v>55.8</v>
      </c>
      <c r="AI362" s="9">
        <v>25.2</v>
      </c>
      <c r="AJ362" s="9">
        <v>37.799999999999997</v>
      </c>
      <c r="AK362" s="9">
        <v>252</v>
      </c>
      <c r="AL362" s="9">
        <v>16.2</v>
      </c>
      <c r="AM362" s="9">
        <v>14.4</v>
      </c>
      <c r="AN362" s="9">
        <v>48.6</v>
      </c>
      <c r="AO362" s="9">
        <v>630</v>
      </c>
      <c r="AP362" s="9">
        <v>12.6</v>
      </c>
      <c r="AQ362" s="9">
        <v>28.8</v>
      </c>
      <c r="AR362" s="9">
        <v>21.6</v>
      </c>
      <c r="AS362" s="9">
        <v>5.4</v>
      </c>
      <c r="AT362" s="9">
        <v>0</v>
      </c>
      <c r="AU362" s="9">
        <v>0</v>
      </c>
      <c r="AV362" s="9">
        <v>0</v>
      </c>
      <c r="AW362" s="9">
        <v>0</v>
      </c>
      <c r="AX362" s="9">
        <v>0</v>
      </c>
      <c r="AY362" s="9">
        <v>0</v>
      </c>
      <c r="AZ362" s="9">
        <v>0</v>
      </c>
      <c r="BA362" s="9">
        <v>0.36</v>
      </c>
      <c r="BB362" s="9">
        <v>0</v>
      </c>
      <c r="BC362" s="9">
        <v>0.72</v>
      </c>
      <c r="BD362" s="9">
        <v>0.02</v>
      </c>
      <c r="BE362" s="9">
        <v>0</v>
      </c>
      <c r="BF362" s="9">
        <v>0</v>
      </c>
      <c r="BG362" s="9">
        <v>0</v>
      </c>
      <c r="BH362" s="9">
        <v>0</v>
      </c>
      <c r="BI362" s="9">
        <v>0.65</v>
      </c>
      <c r="BJ362" s="9">
        <v>0</v>
      </c>
      <c r="BK362" s="9">
        <v>0</v>
      </c>
      <c r="BL362" s="9">
        <v>1.64</v>
      </c>
      <c r="BM362" s="9">
        <v>0.22</v>
      </c>
      <c r="BN362" s="9">
        <v>0</v>
      </c>
      <c r="BO362" s="9">
        <v>0</v>
      </c>
      <c r="BP362" s="9">
        <v>0</v>
      </c>
      <c r="BQ362" s="9">
        <v>0</v>
      </c>
      <c r="BR362" s="9">
        <v>153</v>
      </c>
      <c r="BT362" s="9">
        <v>3</v>
      </c>
      <c r="BV362" s="9">
        <v>0</v>
      </c>
      <c r="BW362" s="9">
        <v>0</v>
      </c>
      <c r="BX362" s="9">
        <v>0</v>
      </c>
      <c r="BY362" s="9">
        <v>0</v>
      </c>
      <c r="BZ362" s="9">
        <v>0</v>
      </c>
      <c r="CA362" s="9">
        <v>0</v>
      </c>
      <c r="CB362" s="9">
        <v>0</v>
      </c>
      <c r="CC362" s="9">
        <v>0</v>
      </c>
      <c r="CD362" s="9">
        <v>0</v>
      </c>
      <c r="CE362" s="9">
        <v>0</v>
      </c>
      <c r="CF362" s="9">
        <v>0</v>
      </c>
    </row>
    <row r="363" spans="1:84" s="10" customFormat="1" x14ac:dyDescent="0.25">
      <c r="A363" s="47"/>
      <c r="B363" s="48" t="s">
        <v>94</v>
      </c>
      <c r="C363" s="22">
        <f>C362+C361+C360</f>
        <v>440</v>
      </c>
      <c r="D363" s="49">
        <v>13.47</v>
      </c>
      <c r="E363" s="49">
        <v>10.39</v>
      </c>
      <c r="F363" s="49">
        <v>17.05</v>
      </c>
      <c r="G363" s="49">
        <v>0.92</v>
      </c>
      <c r="H363" s="49">
        <v>58.72</v>
      </c>
      <c r="I363" s="49">
        <v>452.13</v>
      </c>
      <c r="J363" s="17">
        <v>11.78</v>
      </c>
      <c r="K363" s="17">
        <v>0.33</v>
      </c>
      <c r="L363" s="17">
        <v>11.78</v>
      </c>
      <c r="M363" s="17">
        <v>0</v>
      </c>
      <c r="N363" s="17">
        <v>39.659999999999997</v>
      </c>
      <c r="O363" s="17">
        <v>19.07</v>
      </c>
      <c r="P363" s="17">
        <v>5.98</v>
      </c>
      <c r="Q363" s="17">
        <v>0</v>
      </c>
      <c r="R363" s="17">
        <v>0</v>
      </c>
      <c r="S363" s="17">
        <v>1.32</v>
      </c>
      <c r="T363" s="17">
        <v>3.54</v>
      </c>
      <c r="U363" s="17">
        <v>114.45</v>
      </c>
      <c r="V363" s="17">
        <v>601.34</v>
      </c>
      <c r="W363" s="17">
        <v>0.39</v>
      </c>
      <c r="X363" s="17">
        <v>0.71</v>
      </c>
      <c r="Y363" s="17">
        <v>10.08</v>
      </c>
      <c r="Z363" s="10">
        <v>0</v>
      </c>
      <c r="AA363" s="10">
        <v>0</v>
      </c>
      <c r="AB363" s="10">
        <v>0</v>
      </c>
      <c r="AC363" s="10">
        <v>370.28</v>
      </c>
      <c r="AD363" s="10">
        <v>200.2</v>
      </c>
      <c r="AE363" s="10">
        <v>91.13</v>
      </c>
      <c r="AF363" s="10">
        <v>196.81</v>
      </c>
      <c r="AG363" s="10">
        <v>60.62</v>
      </c>
      <c r="AH363" s="10">
        <v>257.45999999999998</v>
      </c>
      <c r="AI363" s="10">
        <v>184.19</v>
      </c>
      <c r="AJ363" s="10">
        <v>221.55</v>
      </c>
      <c r="AK363" s="10">
        <v>462.65</v>
      </c>
      <c r="AL363" s="10">
        <v>106.39</v>
      </c>
      <c r="AM363" s="10">
        <v>151.26</v>
      </c>
      <c r="AN363" s="10">
        <v>1076.28</v>
      </c>
      <c r="AO363" s="10">
        <v>631.61</v>
      </c>
      <c r="AP363" s="10">
        <v>322.33999999999997</v>
      </c>
      <c r="AQ363" s="10">
        <v>256.54000000000002</v>
      </c>
      <c r="AR363" s="10">
        <v>138.6</v>
      </c>
      <c r="AS363" s="10">
        <v>87.97</v>
      </c>
      <c r="AT363" s="10">
        <v>0.35</v>
      </c>
      <c r="AU363" s="10">
        <v>0.16</v>
      </c>
      <c r="AV363" s="10">
        <v>0.09</v>
      </c>
      <c r="AW363" s="10">
        <v>0.2</v>
      </c>
      <c r="AX363" s="10">
        <v>0.22</v>
      </c>
      <c r="AY363" s="10">
        <v>1.04</v>
      </c>
      <c r="AZ363" s="10">
        <v>0</v>
      </c>
      <c r="BA363" s="10">
        <v>3.26</v>
      </c>
      <c r="BB363" s="10">
        <v>0</v>
      </c>
      <c r="BC363" s="10">
        <v>1.61</v>
      </c>
      <c r="BD363" s="10">
        <v>0.02</v>
      </c>
      <c r="BE363" s="10">
        <v>0</v>
      </c>
      <c r="BF363" s="10">
        <v>0</v>
      </c>
      <c r="BG363" s="10">
        <v>0</v>
      </c>
      <c r="BH363" s="10">
        <v>0.3</v>
      </c>
      <c r="BI363" s="10">
        <v>3.02</v>
      </c>
      <c r="BJ363" s="10">
        <v>0</v>
      </c>
      <c r="BK363" s="10">
        <v>0</v>
      </c>
      <c r="BL363" s="10">
        <v>1.91</v>
      </c>
      <c r="BM363" s="10">
        <v>0.23</v>
      </c>
      <c r="BN363" s="10">
        <v>0</v>
      </c>
      <c r="BO363" s="10">
        <v>0</v>
      </c>
      <c r="BP363" s="10">
        <v>0</v>
      </c>
      <c r="BQ363" s="10">
        <v>0</v>
      </c>
      <c r="BR363" s="10">
        <v>358.81</v>
      </c>
      <c r="BS363" s="10" t="e">
        <f>$I$363/#REF!*100</f>
        <v>#REF!</v>
      </c>
      <c r="BT363" s="10">
        <v>91.89</v>
      </c>
      <c r="BV363" s="10">
        <v>0</v>
      </c>
      <c r="BW363" s="10">
        <v>0</v>
      </c>
      <c r="BX363" s="10">
        <v>0</v>
      </c>
      <c r="BY363" s="10">
        <v>0</v>
      </c>
      <c r="BZ363" s="10">
        <v>0</v>
      </c>
      <c r="CA363" s="10">
        <v>0</v>
      </c>
      <c r="CB363" s="10">
        <v>0</v>
      </c>
      <c r="CC363" s="10">
        <v>0</v>
      </c>
      <c r="CD363" s="10">
        <v>0</v>
      </c>
      <c r="CE363" s="10">
        <v>13.8</v>
      </c>
      <c r="CF363" s="10">
        <v>0.24</v>
      </c>
    </row>
    <row r="364" spans="1:84" x14ac:dyDescent="0.25">
      <c r="A364" s="9"/>
      <c r="B364" s="57" t="s">
        <v>95</v>
      </c>
      <c r="C364" s="44"/>
      <c r="D364" s="45"/>
      <c r="E364" s="45"/>
      <c r="F364" s="45"/>
      <c r="G364" s="45"/>
      <c r="H364" s="45"/>
      <c r="I364" s="45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</row>
    <row r="365" spans="1:84" s="8" customFormat="1" x14ac:dyDescent="0.25">
      <c r="A365" s="9" t="str">
        <f>"22/1"</f>
        <v>22/1</v>
      </c>
      <c r="B365" s="46" t="s">
        <v>122</v>
      </c>
      <c r="C365" s="44" t="str">
        <f>"100"</f>
        <v>100</v>
      </c>
      <c r="D365" s="45">
        <v>0.74</v>
      </c>
      <c r="E365" s="45">
        <v>0</v>
      </c>
      <c r="F365" s="45">
        <v>4.99</v>
      </c>
      <c r="G365" s="45">
        <v>4.99</v>
      </c>
      <c r="H365" s="45">
        <v>2.33</v>
      </c>
      <c r="I365" s="45">
        <v>58.88673</v>
      </c>
      <c r="J365" s="30">
        <v>0.63</v>
      </c>
      <c r="K365" s="30">
        <v>3.25</v>
      </c>
      <c r="L365" s="30">
        <v>0.63</v>
      </c>
      <c r="M365" s="30">
        <v>0</v>
      </c>
      <c r="N365" s="30">
        <v>2.23</v>
      </c>
      <c r="O365" s="30">
        <v>0.09</v>
      </c>
      <c r="P365" s="30">
        <v>0.93</v>
      </c>
      <c r="Q365" s="30">
        <v>0</v>
      </c>
      <c r="R365" s="30">
        <v>0</v>
      </c>
      <c r="S365" s="30">
        <v>0.09</v>
      </c>
      <c r="T365" s="30">
        <v>0.95</v>
      </c>
      <c r="U365" s="30">
        <v>196.97</v>
      </c>
      <c r="V365" s="30">
        <v>131.32</v>
      </c>
      <c r="W365" s="30">
        <v>0.04</v>
      </c>
      <c r="X365" s="30">
        <v>0.19</v>
      </c>
      <c r="Y365" s="30">
        <v>9.31</v>
      </c>
      <c r="Z365" s="50">
        <v>0</v>
      </c>
      <c r="AA365" s="8">
        <v>0</v>
      </c>
      <c r="AB365" s="8">
        <v>0</v>
      </c>
      <c r="AC365" s="8">
        <v>31.72</v>
      </c>
      <c r="AD365" s="8">
        <v>26.48</v>
      </c>
      <c r="AE365" s="8">
        <v>6.43</v>
      </c>
      <c r="AF365" s="8">
        <v>21.89</v>
      </c>
      <c r="AG365" s="8">
        <v>6.77</v>
      </c>
      <c r="AH365" s="8">
        <v>17.920000000000002</v>
      </c>
      <c r="AI365" s="8">
        <v>26.03</v>
      </c>
      <c r="AJ365" s="8">
        <v>43.21</v>
      </c>
      <c r="AK365" s="8">
        <v>52.42</v>
      </c>
      <c r="AL365" s="8">
        <v>11.05</v>
      </c>
      <c r="AM365" s="8">
        <v>27.3</v>
      </c>
      <c r="AN365" s="8">
        <v>137.44999999999999</v>
      </c>
      <c r="AO365" s="8">
        <v>187.03</v>
      </c>
      <c r="AP365" s="8">
        <v>18.23</v>
      </c>
      <c r="AQ365" s="8">
        <v>27.84</v>
      </c>
      <c r="AR365" s="8">
        <v>21.63</v>
      </c>
      <c r="AS365" s="8">
        <v>7.03</v>
      </c>
      <c r="AT365" s="8">
        <v>0.43</v>
      </c>
      <c r="AU365" s="8">
        <v>0.27</v>
      </c>
      <c r="AV365" s="8">
        <v>0.15</v>
      </c>
      <c r="AW365" s="8">
        <v>0.27</v>
      </c>
      <c r="AX365" s="8">
        <v>0.26</v>
      </c>
      <c r="AY365" s="8">
        <v>1.1100000000000001</v>
      </c>
      <c r="AZ365" s="8">
        <v>0.11</v>
      </c>
      <c r="BA365" s="8">
        <v>0.45</v>
      </c>
      <c r="BB365" s="8">
        <v>0.1</v>
      </c>
      <c r="BC365" s="8">
        <v>0.23</v>
      </c>
      <c r="BD365" s="8">
        <v>0.16</v>
      </c>
      <c r="BE365" s="8">
        <v>0.69</v>
      </c>
      <c r="BF365" s="8">
        <v>0</v>
      </c>
      <c r="BG365" s="8">
        <v>0</v>
      </c>
      <c r="BH365" s="8">
        <v>0.09</v>
      </c>
      <c r="BI365" s="8">
        <v>1.29</v>
      </c>
      <c r="BJ365" s="8">
        <v>0.02</v>
      </c>
      <c r="BK365" s="8">
        <v>0</v>
      </c>
      <c r="BL365" s="8">
        <v>3.34</v>
      </c>
      <c r="BM365" s="8">
        <v>0.03</v>
      </c>
      <c r="BN365" s="8">
        <v>0.06</v>
      </c>
      <c r="BO365" s="8">
        <v>0</v>
      </c>
      <c r="BP365" s="8">
        <v>0</v>
      </c>
      <c r="BQ365" s="8">
        <v>0</v>
      </c>
      <c r="BR365" s="8">
        <v>90.26</v>
      </c>
      <c r="BT365" s="8">
        <v>9.31</v>
      </c>
      <c r="BV365" s="8">
        <v>0</v>
      </c>
      <c r="BW365" s="8">
        <v>0</v>
      </c>
      <c r="BX365" s="8">
        <v>0</v>
      </c>
      <c r="BY365" s="8">
        <v>0</v>
      </c>
      <c r="BZ365" s="8">
        <v>0</v>
      </c>
      <c r="CA365" s="8">
        <v>0</v>
      </c>
      <c r="CB365" s="8">
        <v>0</v>
      </c>
      <c r="CC365" s="8">
        <v>0</v>
      </c>
      <c r="CD365" s="8">
        <v>0</v>
      </c>
      <c r="CE365" s="8">
        <v>0</v>
      </c>
      <c r="CF365" s="8">
        <v>0.5</v>
      </c>
    </row>
    <row r="366" spans="1:84" s="8" customFormat="1" x14ac:dyDescent="0.25">
      <c r="A366" s="9" t="str">
        <f>"5/9"</f>
        <v>5/9</v>
      </c>
      <c r="B366" s="46" t="s">
        <v>172</v>
      </c>
      <c r="C366" s="44">
        <v>150</v>
      </c>
      <c r="D366" s="45">
        <v>19.41</v>
      </c>
      <c r="E366" s="45">
        <v>17.899999999999999</v>
      </c>
      <c r="F366" s="45">
        <v>16.670000000000002</v>
      </c>
      <c r="G366" s="45">
        <v>2.39</v>
      </c>
      <c r="H366" s="45">
        <v>8.85</v>
      </c>
      <c r="I366" s="45">
        <v>264.17574000000002</v>
      </c>
      <c r="J366" s="30">
        <v>4.97</v>
      </c>
      <c r="K366" s="30">
        <v>1.95</v>
      </c>
      <c r="L366" s="30">
        <v>0.38</v>
      </c>
      <c r="M366" s="30">
        <v>0</v>
      </c>
      <c r="N366" s="30">
        <v>0.23</v>
      </c>
      <c r="O366" s="30">
        <v>8.6199999999999992</v>
      </c>
      <c r="P366" s="30">
        <v>0.04</v>
      </c>
      <c r="Q366" s="30">
        <v>0</v>
      </c>
      <c r="R366" s="30">
        <v>0</v>
      </c>
      <c r="S366" s="30">
        <v>0.06</v>
      </c>
      <c r="T366" s="30">
        <v>1.21</v>
      </c>
      <c r="U366" s="30">
        <v>129.06</v>
      </c>
      <c r="V366" s="30">
        <v>194.41</v>
      </c>
      <c r="W366" s="30">
        <v>0.15</v>
      </c>
      <c r="X366" s="30">
        <v>7.47</v>
      </c>
      <c r="Y366" s="30">
        <v>0.37</v>
      </c>
      <c r="Z366" s="50">
        <v>0</v>
      </c>
      <c r="AA366" s="8">
        <v>0</v>
      </c>
      <c r="AB366" s="8">
        <v>0</v>
      </c>
      <c r="AC366" s="8">
        <v>116.71</v>
      </c>
      <c r="AD366" s="8">
        <v>38.700000000000003</v>
      </c>
      <c r="AE366" s="8">
        <v>22.94</v>
      </c>
      <c r="AF366" s="8">
        <v>45.89</v>
      </c>
      <c r="AG366" s="8">
        <v>17.36</v>
      </c>
      <c r="AH366" s="8">
        <v>82.99</v>
      </c>
      <c r="AI366" s="8">
        <v>51.47</v>
      </c>
      <c r="AJ366" s="8">
        <v>71.819999999999993</v>
      </c>
      <c r="AK366" s="8">
        <v>59.25</v>
      </c>
      <c r="AL366" s="8">
        <v>31.12</v>
      </c>
      <c r="AM366" s="8">
        <v>55.06</v>
      </c>
      <c r="AN366" s="8">
        <v>460.45</v>
      </c>
      <c r="AO366" s="8">
        <v>53.87</v>
      </c>
      <c r="AP366" s="8">
        <v>150.02000000000001</v>
      </c>
      <c r="AQ366" s="8">
        <v>65.239999999999995</v>
      </c>
      <c r="AR366" s="8">
        <v>43.29</v>
      </c>
      <c r="AS366" s="8">
        <v>34.31</v>
      </c>
      <c r="AT366" s="8">
        <v>0</v>
      </c>
      <c r="AU366" s="8">
        <v>0</v>
      </c>
      <c r="AV366" s="8">
        <v>0</v>
      </c>
      <c r="AW366" s="8">
        <v>0</v>
      </c>
      <c r="AX366" s="8">
        <v>0</v>
      </c>
      <c r="AY366" s="8">
        <v>0</v>
      </c>
      <c r="AZ366" s="8">
        <v>0.03</v>
      </c>
      <c r="BA366" s="8">
        <v>0.16</v>
      </c>
      <c r="BB366" s="8">
        <v>0.02</v>
      </c>
      <c r="BC366" s="8">
        <v>0.09</v>
      </c>
      <c r="BD366" s="8">
        <v>0.01</v>
      </c>
      <c r="BE366" s="8">
        <v>0.02</v>
      </c>
      <c r="BF366" s="8">
        <v>0</v>
      </c>
      <c r="BG366" s="8">
        <v>0</v>
      </c>
      <c r="BH366" s="8">
        <v>0</v>
      </c>
      <c r="BI366" s="8">
        <v>0.55000000000000004</v>
      </c>
      <c r="BJ366" s="8">
        <v>0</v>
      </c>
      <c r="BK366" s="8">
        <v>0</v>
      </c>
      <c r="BL366" s="8">
        <v>1.39</v>
      </c>
      <c r="BM366" s="8">
        <v>0</v>
      </c>
      <c r="BN366" s="8">
        <v>0</v>
      </c>
      <c r="BO366" s="8">
        <v>0</v>
      </c>
      <c r="BP366" s="8">
        <v>0</v>
      </c>
      <c r="BQ366" s="8">
        <v>0</v>
      </c>
      <c r="BR366" s="8">
        <v>104.39</v>
      </c>
      <c r="BT366" s="8">
        <v>59.69</v>
      </c>
      <c r="BV366" s="8">
        <v>0</v>
      </c>
      <c r="BW366" s="8">
        <v>0</v>
      </c>
      <c r="BX366" s="8">
        <v>0</v>
      </c>
      <c r="BY366" s="8">
        <v>0</v>
      </c>
      <c r="BZ366" s="8">
        <v>0</v>
      </c>
      <c r="CA366" s="8">
        <v>0</v>
      </c>
      <c r="CB366" s="8">
        <v>0</v>
      </c>
      <c r="CC366" s="8">
        <v>0</v>
      </c>
      <c r="CD366" s="8">
        <v>0</v>
      </c>
      <c r="CE366" s="8">
        <v>0</v>
      </c>
      <c r="CF366" s="8">
        <v>0</v>
      </c>
    </row>
    <row r="367" spans="1:84" s="3" customFormat="1" ht="15" x14ac:dyDescent="0.25">
      <c r="A367" s="4" t="str">
        <f>"3/3"</f>
        <v>3/3</v>
      </c>
      <c r="B367" s="20" t="s">
        <v>131</v>
      </c>
      <c r="C367" s="18" t="str">
        <f>"200"</f>
        <v>200</v>
      </c>
      <c r="D367" s="19">
        <v>4.1100000000000003</v>
      </c>
      <c r="E367" s="19">
        <v>0.83</v>
      </c>
      <c r="F367" s="19">
        <v>5.46</v>
      </c>
      <c r="G367" s="19">
        <v>0.71</v>
      </c>
      <c r="H367" s="19">
        <v>27.55</v>
      </c>
      <c r="I367" s="19">
        <v>183.228069413333</v>
      </c>
      <c r="J367" s="27">
        <v>3.77</v>
      </c>
      <c r="K367" s="27">
        <v>0.15</v>
      </c>
      <c r="L367" s="27">
        <v>0.45</v>
      </c>
      <c r="M367" s="27">
        <v>0</v>
      </c>
      <c r="N367" s="27">
        <v>3.34</v>
      </c>
      <c r="O367" s="27">
        <v>24.21</v>
      </c>
      <c r="P367" s="27">
        <v>2.2599999999999998</v>
      </c>
      <c r="Q367" s="27">
        <v>0</v>
      </c>
      <c r="R367" s="27">
        <v>0</v>
      </c>
      <c r="S367" s="27">
        <v>0.38</v>
      </c>
      <c r="T367" s="27">
        <v>3.56</v>
      </c>
      <c r="U367" s="27">
        <v>526</v>
      </c>
      <c r="V367" s="27">
        <v>922.51</v>
      </c>
      <c r="W367" s="27">
        <v>0.14000000000000001</v>
      </c>
      <c r="X367" s="27">
        <v>1.87</v>
      </c>
      <c r="Y367" s="27">
        <v>14.33</v>
      </c>
      <c r="Z367" s="33">
        <v>0</v>
      </c>
      <c r="AA367" s="3">
        <v>0</v>
      </c>
      <c r="AB367" s="3">
        <v>0</v>
      </c>
      <c r="AC367" s="3">
        <v>88.28</v>
      </c>
      <c r="AD367" s="3">
        <v>103.01</v>
      </c>
      <c r="AE367" s="3">
        <v>17.760000000000002</v>
      </c>
      <c r="AF367" s="3">
        <v>69.72</v>
      </c>
      <c r="AG367" s="3">
        <v>36.06</v>
      </c>
      <c r="AH367" s="3">
        <v>71.06</v>
      </c>
      <c r="AI367" s="3">
        <v>99.1</v>
      </c>
      <c r="AJ367" s="3">
        <v>268.44</v>
      </c>
      <c r="AK367" s="3">
        <v>120.98</v>
      </c>
      <c r="AL367" s="3">
        <v>25.59</v>
      </c>
      <c r="AM367" s="3">
        <v>69.989999999999995</v>
      </c>
      <c r="AN367" s="3">
        <v>376.03</v>
      </c>
      <c r="AO367" s="3">
        <v>2.13</v>
      </c>
      <c r="AP367" s="3">
        <v>53.14</v>
      </c>
      <c r="AQ367" s="3">
        <v>48.54</v>
      </c>
      <c r="AR367" s="3">
        <v>52.7</v>
      </c>
      <c r="AS367" s="3">
        <v>22.35</v>
      </c>
      <c r="AT367" s="3">
        <v>0.17</v>
      </c>
      <c r="AU367" s="3">
        <v>0.08</v>
      </c>
      <c r="AV367" s="3">
        <v>0.04</v>
      </c>
      <c r="AW367" s="3">
        <v>0.1</v>
      </c>
      <c r="AX367" s="3">
        <v>0.11</v>
      </c>
      <c r="AY367" s="3">
        <v>0.52</v>
      </c>
      <c r="AZ367" s="3">
        <v>0</v>
      </c>
      <c r="BA367" s="3">
        <v>1.47</v>
      </c>
      <c r="BB367" s="3">
        <v>0</v>
      </c>
      <c r="BC367" s="3">
        <v>0.46</v>
      </c>
      <c r="BD367" s="3">
        <v>0</v>
      </c>
      <c r="BE367" s="3">
        <v>0</v>
      </c>
      <c r="BF367" s="3">
        <v>0</v>
      </c>
      <c r="BG367" s="3">
        <v>0.1</v>
      </c>
      <c r="BH367" s="3">
        <v>0.15</v>
      </c>
      <c r="BI367" s="3">
        <v>1.39</v>
      </c>
      <c r="BJ367" s="3">
        <v>0</v>
      </c>
      <c r="BK367" s="3">
        <v>0</v>
      </c>
      <c r="BL367" s="3">
        <v>0.21</v>
      </c>
      <c r="BM367" s="3">
        <v>0.01</v>
      </c>
      <c r="BN367" s="3">
        <v>0.01</v>
      </c>
      <c r="BO367" s="3">
        <v>0</v>
      </c>
      <c r="BP367" s="3">
        <v>0</v>
      </c>
      <c r="BQ367" s="3">
        <v>0</v>
      </c>
      <c r="BR367" s="3">
        <v>164.79</v>
      </c>
      <c r="BT367" s="3">
        <v>26.95</v>
      </c>
      <c r="BV367" s="3">
        <v>0</v>
      </c>
      <c r="BW367" s="3">
        <v>0</v>
      </c>
      <c r="BX367" s="3">
        <v>0</v>
      </c>
      <c r="BY367" s="3">
        <v>0</v>
      </c>
      <c r="BZ367" s="3">
        <v>0</v>
      </c>
      <c r="CA367" s="3">
        <v>0</v>
      </c>
      <c r="CB367" s="3">
        <v>0</v>
      </c>
      <c r="CC367" s="3">
        <v>0</v>
      </c>
      <c r="CD367" s="3">
        <v>0</v>
      </c>
      <c r="CE367" s="3">
        <v>0</v>
      </c>
      <c r="CF367" s="3">
        <v>1.33</v>
      </c>
    </row>
    <row r="368" spans="1:84" s="8" customFormat="1" x14ac:dyDescent="0.25">
      <c r="A368" s="9" t="str">
        <f>"-"</f>
        <v>-</v>
      </c>
      <c r="B368" s="46" t="s">
        <v>76</v>
      </c>
      <c r="C368" s="44" t="str">
        <f>"100"</f>
        <v>100</v>
      </c>
      <c r="D368" s="45">
        <v>6.61</v>
      </c>
      <c r="E368" s="45">
        <v>0</v>
      </c>
      <c r="F368" s="45">
        <v>0.66</v>
      </c>
      <c r="G368" s="45">
        <v>0.66</v>
      </c>
      <c r="H368" s="45">
        <v>46.7</v>
      </c>
      <c r="I368" s="45">
        <v>224.80099999999999</v>
      </c>
      <c r="J368" s="30">
        <v>0.2</v>
      </c>
      <c r="K368" s="30">
        <v>0</v>
      </c>
      <c r="L368" s="30">
        <v>0</v>
      </c>
      <c r="M368" s="30">
        <v>0</v>
      </c>
      <c r="N368" s="30">
        <v>1.1000000000000001</v>
      </c>
      <c r="O368" s="30">
        <v>45.6</v>
      </c>
      <c r="P368" s="30">
        <v>0.2</v>
      </c>
      <c r="Q368" s="30">
        <v>0</v>
      </c>
      <c r="R368" s="30">
        <v>0</v>
      </c>
      <c r="S368" s="30">
        <v>0.3</v>
      </c>
      <c r="T368" s="30">
        <v>1.8</v>
      </c>
      <c r="U368" s="30">
        <v>245.7</v>
      </c>
      <c r="V368" s="30">
        <v>82.46</v>
      </c>
      <c r="W368" s="30">
        <v>0.05</v>
      </c>
      <c r="X368" s="30">
        <v>1.36</v>
      </c>
      <c r="Y368" s="30">
        <v>0</v>
      </c>
      <c r="Z368" s="50">
        <v>0</v>
      </c>
      <c r="AA368" s="8">
        <v>0</v>
      </c>
      <c r="AB368" s="8">
        <v>0</v>
      </c>
      <c r="AC368" s="8">
        <v>508.95</v>
      </c>
      <c r="AD368" s="8">
        <v>168.78</v>
      </c>
      <c r="AE368" s="8">
        <v>100.05</v>
      </c>
      <c r="AF368" s="8">
        <v>200.1</v>
      </c>
      <c r="AG368" s="8">
        <v>75.69</v>
      </c>
      <c r="AH368" s="8">
        <v>361.92</v>
      </c>
      <c r="AI368" s="8">
        <v>224.46</v>
      </c>
      <c r="AJ368" s="8">
        <v>313.2</v>
      </c>
      <c r="AK368" s="8">
        <v>258.39</v>
      </c>
      <c r="AL368" s="8">
        <v>135.72</v>
      </c>
      <c r="AM368" s="8">
        <v>240.12</v>
      </c>
      <c r="AN368" s="8">
        <v>2007.96</v>
      </c>
      <c r="AO368" s="8">
        <v>234.9</v>
      </c>
      <c r="AP368" s="8">
        <v>654.24</v>
      </c>
      <c r="AQ368" s="8">
        <v>284.49</v>
      </c>
      <c r="AR368" s="8">
        <v>188.79</v>
      </c>
      <c r="AS368" s="8">
        <v>149.63999999999999</v>
      </c>
      <c r="AT368" s="8">
        <v>0</v>
      </c>
      <c r="AU368" s="8">
        <v>0</v>
      </c>
      <c r="AV368" s="8">
        <v>0</v>
      </c>
      <c r="AW368" s="8">
        <v>0</v>
      </c>
      <c r="AX368" s="8">
        <v>0</v>
      </c>
      <c r="AY368" s="8">
        <v>0</v>
      </c>
      <c r="AZ368" s="8">
        <v>0.14000000000000001</v>
      </c>
      <c r="BA368" s="8">
        <v>0.08</v>
      </c>
      <c r="BB368" s="8">
        <v>7.0000000000000007E-2</v>
      </c>
      <c r="BC368" s="8">
        <v>0.01</v>
      </c>
      <c r="BD368" s="8">
        <v>0</v>
      </c>
      <c r="BE368" s="8">
        <v>0</v>
      </c>
      <c r="BF368" s="8">
        <v>0</v>
      </c>
      <c r="BG368" s="8">
        <v>0</v>
      </c>
      <c r="BH368" s="8">
        <v>0.01</v>
      </c>
      <c r="BI368" s="8">
        <v>7.0000000000000007E-2</v>
      </c>
      <c r="BJ368" s="8">
        <v>0</v>
      </c>
      <c r="BK368" s="8">
        <v>0</v>
      </c>
      <c r="BL368" s="8">
        <v>0.28000000000000003</v>
      </c>
      <c r="BM368" s="8">
        <v>0.01</v>
      </c>
      <c r="BN368" s="8">
        <v>0</v>
      </c>
      <c r="BO368" s="8">
        <v>0</v>
      </c>
      <c r="BP368" s="8">
        <v>0</v>
      </c>
      <c r="BQ368" s="8">
        <v>0</v>
      </c>
      <c r="BR368" s="8">
        <v>39.1</v>
      </c>
      <c r="BT368" s="8">
        <v>0</v>
      </c>
      <c r="BV368" s="8">
        <v>0</v>
      </c>
      <c r="BW368" s="8">
        <v>0</v>
      </c>
      <c r="BX368" s="8">
        <v>0</v>
      </c>
      <c r="BY368" s="8">
        <v>0</v>
      </c>
      <c r="BZ368" s="8">
        <v>0</v>
      </c>
      <c r="CA368" s="8">
        <v>0</v>
      </c>
      <c r="CB368" s="8">
        <v>0</v>
      </c>
      <c r="CC368" s="8">
        <v>0</v>
      </c>
      <c r="CD368" s="8">
        <v>0</v>
      </c>
      <c r="CE368" s="8">
        <v>0</v>
      </c>
      <c r="CF368" s="8">
        <v>0</v>
      </c>
    </row>
    <row r="369" spans="1:84" s="9" customFormat="1" x14ac:dyDescent="0.25">
      <c r="A369" s="9" t="str">
        <f>"15/10"</f>
        <v>15/10</v>
      </c>
      <c r="B369" s="46" t="s">
        <v>98</v>
      </c>
      <c r="C369" s="44" t="str">
        <f>"200"</f>
        <v>200</v>
      </c>
      <c r="D369" s="45">
        <v>0.08</v>
      </c>
      <c r="E369" s="45">
        <v>0</v>
      </c>
      <c r="F369" s="45">
        <v>0.01</v>
      </c>
      <c r="G369" s="45">
        <v>0.01</v>
      </c>
      <c r="H369" s="45">
        <v>9</v>
      </c>
      <c r="I369" s="45">
        <v>35.682173658536598</v>
      </c>
      <c r="J369" s="30">
        <v>0</v>
      </c>
      <c r="K369" s="30">
        <v>0</v>
      </c>
      <c r="L369" s="30">
        <v>0</v>
      </c>
      <c r="M369" s="30">
        <v>0</v>
      </c>
      <c r="N369" s="30">
        <v>9</v>
      </c>
      <c r="O369" s="30">
        <v>0</v>
      </c>
      <c r="P369" s="30">
        <v>0.11</v>
      </c>
      <c r="Q369" s="30">
        <v>0</v>
      </c>
      <c r="R369" s="30">
        <v>0</v>
      </c>
      <c r="S369" s="30">
        <v>0.28000000000000003</v>
      </c>
      <c r="T369" s="30">
        <v>0.04</v>
      </c>
      <c r="U369" s="30">
        <v>0.63</v>
      </c>
      <c r="V369" s="30">
        <v>7.25</v>
      </c>
      <c r="W369" s="30">
        <v>0</v>
      </c>
      <c r="X369" s="30">
        <v>0</v>
      </c>
      <c r="Y369" s="30">
        <v>0.78</v>
      </c>
      <c r="Z369" s="51">
        <v>0</v>
      </c>
      <c r="AA369" s="9">
        <v>0</v>
      </c>
      <c r="AB369" s="9">
        <v>0</v>
      </c>
      <c r="AC369" s="9">
        <v>0</v>
      </c>
      <c r="AD369" s="9">
        <v>0</v>
      </c>
      <c r="AE369" s="9">
        <v>0</v>
      </c>
      <c r="AF369" s="9">
        <v>0</v>
      </c>
      <c r="AG369" s="9">
        <v>0</v>
      </c>
      <c r="AH369" s="9">
        <v>0</v>
      </c>
      <c r="AI369" s="9">
        <v>0</v>
      </c>
      <c r="AJ369" s="9">
        <v>0</v>
      </c>
      <c r="AK369" s="9">
        <v>0</v>
      </c>
      <c r="AL369" s="9">
        <v>0</v>
      </c>
      <c r="AM369" s="9">
        <v>0</v>
      </c>
      <c r="AN369" s="9">
        <v>0</v>
      </c>
      <c r="AO369" s="9">
        <v>0</v>
      </c>
      <c r="AP369" s="9">
        <v>0</v>
      </c>
      <c r="AQ369" s="9">
        <v>0</v>
      </c>
      <c r="AR369" s="9">
        <v>0</v>
      </c>
      <c r="AS369" s="9">
        <v>0</v>
      </c>
      <c r="AT369" s="9">
        <v>0</v>
      </c>
      <c r="AU369" s="9">
        <v>0</v>
      </c>
      <c r="AV369" s="9">
        <v>0</v>
      </c>
      <c r="AW369" s="9">
        <v>0</v>
      </c>
      <c r="AX369" s="9">
        <v>0</v>
      </c>
      <c r="AY369" s="9">
        <v>0</v>
      </c>
      <c r="AZ369" s="9">
        <v>0</v>
      </c>
      <c r="BA369" s="9">
        <v>0</v>
      </c>
      <c r="BB369" s="9">
        <v>0</v>
      </c>
      <c r="BC369" s="9">
        <v>0</v>
      </c>
      <c r="BD369" s="9">
        <v>0</v>
      </c>
      <c r="BE369" s="9">
        <v>0</v>
      </c>
      <c r="BF369" s="9">
        <v>0</v>
      </c>
      <c r="BG369" s="9">
        <v>0</v>
      </c>
      <c r="BH369" s="9">
        <v>0</v>
      </c>
      <c r="BI369" s="9">
        <v>0</v>
      </c>
      <c r="BJ369" s="9">
        <v>0</v>
      </c>
      <c r="BK369" s="9">
        <v>0</v>
      </c>
      <c r="BL369" s="9">
        <v>0</v>
      </c>
      <c r="BM369" s="9">
        <v>0</v>
      </c>
      <c r="BN369" s="9">
        <v>0</v>
      </c>
      <c r="BO369" s="9">
        <v>0</v>
      </c>
      <c r="BP369" s="9">
        <v>0</v>
      </c>
      <c r="BQ369" s="9">
        <v>0</v>
      </c>
      <c r="BR369" s="9">
        <v>199.43</v>
      </c>
      <c r="BT369" s="9">
        <v>7.0000000000000007E-2</v>
      </c>
      <c r="BV369" s="9">
        <v>0</v>
      </c>
      <c r="BW369" s="9">
        <v>0</v>
      </c>
      <c r="BX369" s="9">
        <v>0</v>
      </c>
      <c r="BY369" s="9">
        <v>0</v>
      </c>
      <c r="BZ369" s="9">
        <v>0</v>
      </c>
      <c r="CA369" s="9">
        <v>0</v>
      </c>
      <c r="CB369" s="9">
        <v>0</v>
      </c>
      <c r="CC369" s="9">
        <v>0</v>
      </c>
      <c r="CD369" s="9">
        <v>0</v>
      </c>
      <c r="CE369" s="9">
        <v>9.76</v>
      </c>
      <c r="CF369" s="9">
        <v>0</v>
      </c>
    </row>
    <row r="370" spans="1:84" s="10" customFormat="1" x14ac:dyDescent="0.25">
      <c r="A370" s="47"/>
      <c r="B370" s="48" t="s">
        <v>99</v>
      </c>
      <c r="C370" s="22">
        <f>C369+C368+C365+C367+C366</f>
        <v>750</v>
      </c>
      <c r="D370" s="49">
        <v>23.79</v>
      </c>
      <c r="E370" s="49">
        <v>13.17</v>
      </c>
      <c r="F370" s="49">
        <v>22.62</v>
      </c>
      <c r="G370" s="49">
        <v>8.06</v>
      </c>
      <c r="H370" s="49">
        <v>89.33</v>
      </c>
      <c r="I370" s="49">
        <v>671.46</v>
      </c>
      <c r="J370" s="17">
        <v>9.65</v>
      </c>
      <c r="K370" s="17">
        <v>4.4400000000000004</v>
      </c>
      <c r="L370" s="17">
        <v>0.63</v>
      </c>
      <c r="M370" s="17">
        <v>0</v>
      </c>
      <c r="N370" s="17">
        <v>16.809999999999999</v>
      </c>
      <c r="O370" s="17">
        <v>72.52</v>
      </c>
      <c r="P370" s="17">
        <v>4.09</v>
      </c>
      <c r="Q370" s="17">
        <v>0</v>
      </c>
      <c r="R370" s="17">
        <v>0</v>
      </c>
      <c r="S370" s="17">
        <v>1.1100000000000001</v>
      </c>
      <c r="T370" s="17">
        <v>6.96</v>
      </c>
      <c r="U370" s="17">
        <v>990.54</v>
      </c>
      <c r="V370" s="17">
        <v>1351.12</v>
      </c>
      <c r="W370" s="17">
        <v>0.32</v>
      </c>
      <c r="X370" s="17">
        <v>5.88</v>
      </c>
      <c r="Y370" s="17">
        <v>24.62</v>
      </c>
      <c r="Z370" s="10">
        <v>0</v>
      </c>
      <c r="AA370" s="10">
        <v>0</v>
      </c>
      <c r="AB370" s="10">
        <v>0</v>
      </c>
      <c r="AC370" s="10">
        <v>1577.12</v>
      </c>
      <c r="AD370" s="10">
        <v>1293.0899999999999</v>
      </c>
      <c r="AE370" s="10">
        <v>411.36</v>
      </c>
      <c r="AF370" s="10">
        <v>804.41</v>
      </c>
      <c r="AG370" s="10">
        <v>254.31</v>
      </c>
      <c r="AH370" s="10">
        <v>965.01</v>
      </c>
      <c r="AI370" s="10">
        <v>1036.6099999999999</v>
      </c>
      <c r="AJ370" s="10">
        <v>1289.45</v>
      </c>
      <c r="AK370" s="10">
        <v>1550.29</v>
      </c>
      <c r="AL370" s="10">
        <v>616.67999999999995</v>
      </c>
      <c r="AM370" s="10">
        <v>924.56</v>
      </c>
      <c r="AN370" s="10">
        <v>4508.12</v>
      </c>
      <c r="AO370" s="10">
        <v>598.87</v>
      </c>
      <c r="AP370" s="10">
        <v>1175.51</v>
      </c>
      <c r="AQ370" s="10">
        <v>876.39</v>
      </c>
      <c r="AR370" s="10">
        <v>682.21</v>
      </c>
      <c r="AS370" s="10">
        <v>350.48</v>
      </c>
      <c r="AT370" s="10">
        <v>0.62</v>
      </c>
      <c r="AU370" s="10">
        <v>0.34</v>
      </c>
      <c r="AV370" s="10">
        <v>0.19</v>
      </c>
      <c r="AW370" s="10">
        <v>0.38</v>
      </c>
      <c r="AX370" s="10">
        <v>0.39</v>
      </c>
      <c r="AY370" s="10">
        <v>1.63</v>
      </c>
      <c r="AZ370" s="10">
        <v>0.26</v>
      </c>
      <c r="BA370" s="10">
        <v>2.1800000000000002</v>
      </c>
      <c r="BB370" s="10">
        <v>0.18</v>
      </c>
      <c r="BC370" s="10">
        <v>0.77</v>
      </c>
      <c r="BD370" s="10">
        <v>0.16</v>
      </c>
      <c r="BE370" s="10">
        <v>0.7</v>
      </c>
      <c r="BF370" s="10">
        <v>0</v>
      </c>
      <c r="BG370" s="10">
        <v>0.08</v>
      </c>
      <c r="BH370" s="10">
        <v>0.27</v>
      </c>
      <c r="BI370" s="10">
        <v>3.21</v>
      </c>
      <c r="BJ370" s="10">
        <v>0.03</v>
      </c>
      <c r="BK370" s="10">
        <v>0</v>
      </c>
      <c r="BL370" s="10">
        <v>4.79</v>
      </c>
      <c r="BM370" s="10">
        <v>0.05</v>
      </c>
      <c r="BN370" s="10">
        <v>0.06</v>
      </c>
      <c r="BO370" s="10">
        <v>0</v>
      </c>
      <c r="BP370" s="10">
        <v>0</v>
      </c>
      <c r="BQ370" s="10">
        <v>0</v>
      </c>
      <c r="BR370" s="10">
        <v>567.29</v>
      </c>
      <c r="BS370" s="10" t="e">
        <f>$I$370/#REF!*100</f>
        <v>#REF!</v>
      </c>
      <c r="BT370" s="10">
        <v>56.03</v>
      </c>
      <c r="BV370" s="10">
        <v>0</v>
      </c>
      <c r="BW370" s="10">
        <v>0</v>
      </c>
      <c r="BX370" s="10">
        <v>0</v>
      </c>
      <c r="BY370" s="10">
        <v>0</v>
      </c>
      <c r="BZ370" s="10">
        <v>0</v>
      </c>
      <c r="CA370" s="10">
        <v>0</v>
      </c>
      <c r="CB370" s="10">
        <v>0</v>
      </c>
      <c r="CC370" s="10">
        <v>0</v>
      </c>
      <c r="CD370" s="10">
        <v>0</v>
      </c>
      <c r="CE370" s="10">
        <v>10.26</v>
      </c>
      <c r="CF370" s="10">
        <v>1.7</v>
      </c>
    </row>
    <row r="371" spans="1:84" x14ac:dyDescent="0.25">
      <c r="A371" s="9"/>
      <c r="B371" s="57" t="s">
        <v>100</v>
      </c>
      <c r="C371" s="44"/>
      <c r="D371" s="45"/>
      <c r="E371" s="45"/>
      <c r="F371" s="45"/>
      <c r="G371" s="45"/>
      <c r="H371" s="45"/>
      <c r="I371" s="45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</row>
    <row r="372" spans="1:84" s="9" customFormat="1" x14ac:dyDescent="0.25">
      <c r="A372" s="9" t="str">
        <f>"-"</f>
        <v>-</v>
      </c>
      <c r="B372" s="46" t="s">
        <v>101</v>
      </c>
      <c r="C372" s="44" t="str">
        <f>"200"</f>
        <v>200</v>
      </c>
      <c r="D372" s="45">
        <v>6</v>
      </c>
      <c r="E372" s="45">
        <v>6</v>
      </c>
      <c r="F372" s="45">
        <v>0.1</v>
      </c>
      <c r="G372" s="45">
        <v>0</v>
      </c>
      <c r="H372" s="45">
        <v>8</v>
      </c>
      <c r="I372" s="45">
        <v>60.4</v>
      </c>
      <c r="J372" s="30">
        <v>0</v>
      </c>
      <c r="K372" s="30">
        <v>0</v>
      </c>
      <c r="L372" s="30">
        <v>0</v>
      </c>
      <c r="M372" s="30">
        <v>0</v>
      </c>
      <c r="N372" s="30">
        <v>8</v>
      </c>
      <c r="O372" s="30">
        <v>0</v>
      </c>
      <c r="P372" s="30">
        <v>0</v>
      </c>
      <c r="Q372" s="30">
        <v>0</v>
      </c>
      <c r="R372" s="30">
        <v>0</v>
      </c>
      <c r="S372" s="30">
        <v>1.7</v>
      </c>
      <c r="T372" s="30">
        <v>1.4</v>
      </c>
      <c r="U372" s="30">
        <v>0</v>
      </c>
      <c r="V372" s="30">
        <v>304</v>
      </c>
      <c r="W372" s="30">
        <v>0.34</v>
      </c>
      <c r="X372" s="30">
        <v>0.2</v>
      </c>
      <c r="Y372" s="30">
        <v>1.4</v>
      </c>
      <c r="Z372" s="51">
        <v>0</v>
      </c>
      <c r="AA372" s="9">
        <v>0</v>
      </c>
      <c r="AB372" s="9">
        <v>0</v>
      </c>
      <c r="AC372" s="9">
        <v>0</v>
      </c>
      <c r="AD372" s="9">
        <v>0</v>
      </c>
      <c r="AE372" s="9">
        <v>0</v>
      </c>
      <c r="AF372" s="9">
        <v>0</v>
      </c>
      <c r="AG372" s="9">
        <v>0</v>
      </c>
      <c r="AH372" s="9">
        <v>0</v>
      </c>
      <c r="AI372" s="9">
        <v>0</v>
      </c>
      <c r="AJ372" s="9">
        <v>0</v>
      </c>
      <c r="AK372" s="9">
        <v>0</v>
      </c>
      <c r="AL372" s="9">
        <v>0</v>
      </c>
      <c r="AM372" s="9">
        <v>0</v>
      </c>
      <c r="AN372" s="9">
        <v>0</v>
      </c>
      <c r="AO372" s="9">
        <v>0</v>
      </c>
      <c r="AP372" s="9">
        <v>0</v>
      </c>
      <c r="AQ372" s="9">
        <v>0</v>
      </c>
      <c r="AR372" s="9">
        <v>0</v>
      </c>
      <c r="AS372" s="9">
        <v>0</v>
      </c>
      <c r="AT372" s="9">
        <v>0</v>
      </c>
      <c r="AU372" s="9">
        <v>0</v>
      </c>
      <c r="AV372" s="9">
        <v>0</v>
      </c>
      <c r="AW372" s="9">
        <v>0</v>
      </c>
      <c r="AX372" s="9">
        <v>0</v>
      </c>
      <c r="AY372" s="9">
        <v>0</v>
      </c>
      <c r="AZ372" s="9">
        <v>0</v>
      </c>
      <c r="BA372" s="9">
        <v>0</v>
      </c>
      <c r="BB372" s="9">
        <v>0</v>
      </c>
      <c r="BC372" s="9">
        <v>0</v>
      </c>
      <c r="BD372" s="9">
        <v>0</v>
      </c>
      <c r="BE372" s="9">
        <v>0</v>
      </c>
      <c r="BF372" s="9">
        <v>0</v>
      </c>
      <c r="BG372" s="9">
        <v>0</v>
      </c>
      <c r="BH372" s="9">
        <v>0</v>
      </c>
      <c r="BI372" s="9">
        <v>0</v>
      </c>
      <c r="BJ372" s="9">
        <v>0</v>
      </c>
      <c r="BK372" s="9">
        <v>0</v>
      </c>
      <c r="BL372" s="9">
        <v>0</v>
      </c>
      <c r="BM372" s="9">
        <v>0</v>
      </c>
      <c r="BN372" s="9">
        <v>0</v>
      </c>
      <c r="BO372" s="9">
        <v>0</v>
      </c>
      <c r="BP372" s="9">
        <v>0</v>
      </c>
      <c r="BQ372" s="9">
        <v>0</v>
      </c>
      <c r="BR372" s="9">
        <v>182.8</v>
      </c>
      <c r="BT372" s="9">
        <v>0</v>
      </c>
      <c r="BV372" s="9">
        <v>0</v>
      </c>
      <c r="BW372" s="9">
        <v>0</v>
      </c>
      <c r="BX372" s="9">
        <v>0</v>
      </c>
      <c r="BY372" s="9">
        <v>0</v>
      </c>
      <c r="BZ372" s="9">
        <v>0</v>
      </c>
      <c r="CA372" s="9">
        <v>0</v>
      </c>
      <c r="CB372" s="9">
        <v>0</v>
      </c>
      <c r="CC372" s="9">
        <v>0</v>
      </c>
      <c r="CD372" s="9">
        <v>0</v>
      </c>
      <c r="CE372" s="9">
        <v>0</v>
      </c>
      <c r="CF372" s="9">
        <v>0</v>
      </c>
    </row>
    <row r="373" spans="1:84" s="10" customFormat="1" x14ac:dyDescent="0.25">
      <c r="A373" s="47"/>
      <c r="B373" s="48" t="s">
        <v>102</v>
      </c>
      <c r="C373" s="22" t="str">
        <f>C372</f>
        <v>200</v>
      </c>
      <c r="D373" s="49">
        <v>6</v>
      </c>
      <c r="E373" s="49">
        <v>6</v>
      </c>
      <c r="F373" s="49">
        <v>0.1</v>
      </c>
      <c r="G373" s="49">
        <v>0</v>
      </c>
      <c r="H373" s="49">
        <v>8</v>
      </c>
      <c r="I373" s="49">
        <v>60.4</v>
      </c>
      <c r="J373" s="17">
        <v>0</v>
      </c>
      <c r="K373" s="17">
        <v>0</v>
      </c>
      <c r="L373" s="17">
        <v>0</v>
      </c>
      <c r="M373" s="17">
        <v>0</v>
      </c>
      <c r="N373" s="17">
        <v>8</v>
      </c>
      <c r="O373" s="17">
        <v>0</v>
      </c>
      <c r="P373" s="17">
        <v>0</v>
      </c>
      <c r="Q373" s="17">
        <v>0</v>
      </c>
      <c r="R373" s="17">
        <v>0</v>
      </c>
      <c r="S373" s="17">
        <v>1.7</v>
      </c>
      <c r="T373" s="17">
        <v>1.4</v>
      </c>
      <c r="U373" s="17">
        <v>0</v>
      </c>
      <c r="V373" s="17">
        <v>304</v>
      </c>
      <c r="W373" s="17">
        <v>0.34</v>
      </c>
      <c r="X373" s="17">
        <v>0.2</v>
      </c>
      <c r="Y373" s="17">
        <v>1.4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10">
        <v>0</v>
      </c>
      <c r="AJ373" s="10">
        <v>0</v>
      </c>
      <c r="AK373" s="10">
        <v>0</v>
      </c>
      <c r="AL373" s="10">
        <v>0</v>
      </c>
      <c r="AM373" s="10">
        <v>0</v>
      </c>
      <c r="AN373" s="10">
        <v>0</v>
      </c>
      <c r="AO373" s="10">
        <v>0</v>
      </c>
      <c r="AP373" s="10">
        <v>0</v>
      </c>
      <c r="AQ373" s="10">
        <v>0</v>
      </c>
      <c r="AR373" s="10">
        <v>0</v>
      </c>
      <c r="AS373" s="10">
        <v>0</v>
      </c>
      <c r="AT373" s="10">
        <v>0</v>
      </c>
      <c r="AU373" s="10">
        <v>0</v>
      </c>
      <c r="AV373" s="10">
        <v>0</v>
      </c>
      <c r="AW373" s="10">
        <v>0</v>
      </c>
      <c r="AX373" s="10">
        <v>0</v>
      </c>
      <c r="AY373" s="10">
        <v>0</v>
      </c>
      <c r="AZ373" s="10">
        <v>0</v>
      </c>
      <c r="BA373" s="10">
        <v>0</v>
      </c>
      <c r="BB373" s="10">
        <v>0</v>
      </c>
      <c r="BC373" s="10">
        <v>0</v>
      </c>
      <c r="BD373" s="10">
        <v>0</v>
      </c>
      <c r="BE373" s="10">
        <v>0</v>
      </c>
      <c r="BF373" s="10">
        <v>0</v>
      </c>
      <c r="BG373" s="10">
        <v>0</v>
      </c>
      <c r="BH373" s="10">
        <v>0</v>
      </c>
      <c r="BI373" s="10">
        <v>0</v>
      </c>
      <c r="BJ373" s="10">
        <v>0</v>
      </c>
      <c r="BK373" s="10">
        <v>0</v>
      </c>
      <c r="BL373" s="10">
        <v>0</v>
      </c>
      <c r="BM373" s="10">
        <v>0</v>
      </c>
      <c r="BN373" s="10">
        <v>0</v>
      </c>
      <c r="BO373" s="10">
        <v>0</v>
      </c>
      <c r="BP373" s="10">
        <v>0</v>
      </c>
      <c r="BQ373" s="10">
        <v>0</v>
      </c>
      <c r="BR373" s="10">
        <v>182.8</v>
      </c>
      <c r="BS373" s="10" t="e">
        <f>$I$373/#REF!*100</f>
        <v>#REF!</v>
      </c>
      <c r="BT373" s="10">
        <v>0</v>
      </c>
      <c r="BV373" s="10">
        <v>0</v>
      </c>
      <c r="BW373" s="10">
        <v>0</v>
      </c>
      <c r="BX373" s="10">
        <v>0</v>
      </c>
      <c r="BY373" s="10">
        <v>0</v>
      </c>
      <c r="BZ373" s="10">
        <v>0</v>
      </c>
      <c r="CA373" s="10">
        <v>0</v>
      </c>
      <c r="CB373" s="10">
        <v>0</v>
      </c>
      <c r="CC373" s="10">
        <v>0</v>
      </c>
      <c r="CD373" s="10">
        <v>0</v>
      </c>
      <c r="CE373" s="10">
        <v>0</v>
      </c>
      <c r="CF373" s="10">
        <v>0</v>
      </c>
    </row>
    <row r="374" spans="1:84" s="10" customFormat="1" x14ac:dyDescent="0.25">
      <c r="A374" s="47"/>
      <c r="B374" s="48" t="s">
        <v>103</v>
      </c>
      <c r="C374" s="52">
        <f>C373+C370+C363+C358+C350+C347</f>
        <v>3220</v>
      </c>
      <c r="D374" s="49">
        <v>117.74</v>
      </c>
      <c r="E374" s="49">
        <v>68.02</v>
      </c>
      <c r="F374" s="49">
        <v>89.5</v>
      </c>
      <c r="G374" s="49">
        <v>28.02</v>
      </c>
      <c r="H374" s="49">
        <v>449.29</v>
      </c>
      <c r="I374" s="49">
        <v>3177.56</v>
      </c>
      <c r="J374" s="17">
        <v>42.81</v>
      </c>
      <c r="K374" s="17">
        <v>14.45</v>
      </c>
      <c r="L374" s="17">
        <v>17.89</v>
      </c>
      <c r="M374" s="17">
        <v>0</v>
      </c>
      <c r="N374" s="17">
        <v>182.57</v>
      </c>
      <c r="O374" s="17">
        <v>266.72000000000003</v>
      </c>
      <c r="P374" s="17">
        <v>42.01</v>
      </c>
      <c r="Q374" s="17">
        <v>0</v>
      </c>
      <c r="R374" s="17">
        <v>0</v>
      </c>
      <c r="S374" s="17">
        <v>9.93</v>
      </c>
      <c r="T374" s="17">
        <v>33.22</v>
      </c>
      <c r="U374" s="17">
        <v>3672.67</v>
      </c>
      <c r="V374" s="17">
        <v>4690.83</v>
      </c>
      <c r="W374" s="17">
        <v>2.23</v>
      </c>
      <c r="X374" s="17">
        <v>18.55</v>
      </c>
      <c r="Y374" s="17">
        <v>156.41999999999999</v>
      </c>
      <c r="Z374" s="10">
        <v>0.4</v>
      </c>
      <c r="AA374" s="10">
        <v>0</v>
      </c>
      <c r="AB374" s="10">
        <v>0</v>
      </c>
      <c r="AC374" s="10">
        <v>5498.53</v>
      </c>
      <c r="AD374" s="10">
        <v>3238.36</v>
      </c>
      <c r="AE374" s="10">
        <v>1611.18</v>
      </c>
      <c r="AF374" s="10">
        <v>2558.67</v>
      </c>
      <c r="AG374" s="10">
        <v>890.75</v>
      </c>
      <c r="AH374" s="10">
        <v>3885.21</v>
      </c>
      <c r="AI374" s="10">
        <v>3459.7</v>
      </c>
      <c r="AJ374" s="10">
        <v>5775.77</v>
      </c>
      <c r="AK374" s="10">
        <v>6515.22</v>
      </c>
      <c r="AL374" s="10">
        <v>1904.39</v>
      </c>
      <c r="AM374" s="10">
        <v>3642.9</v>
      </c>
      <c r="AN374" s="10">
        <v>17081.18</v>
      </c>
      <c r="AO374" s="10">
        <v>1895.3</v>
      </c>
      <c r="AP374" s="10">
        <v>4555.54</v>
      </c>
      <c r="AQ374" s="10">
        <v>3446.79</v>
      </c>
      <c r="AR374" s="10">
        <v>2412.4499999999998</v>
      </c>
      <c r="AS374" s="10">
        <v>1393.78</v>
      </c>
      <c r="AT374" s="10">
        <v>4.4400000000000004</v>
      </c>
      <c r="AU374" s="10">
        <v>3.34</v>
      </c>
      <c r="AV374" s="10">
        <v>2.72</v>
      </c>
      <c r="AW374" s="10">
        <v>5.21</v>
      </c>
      <c r="AX374" s="10">
        <v>2.2999999999999998</v>
      </c>
      <c r="AY374" s="10">
        <v>13.83</v>
      </c>
      <c r="AZ374" s="10">
        <v>1.1299999999999999</v>
      </c>
      <c r="BA374" s="10">
        <v>27.07</v>
      </c>
      <c r="BB374" s="10">
        <v>0.63</v>
      </c>
      <c r="BC374" s="10">
        <v>12.33</v>
      </c>
      <c r="BD374" s="10">
        <v>1.87</v>
      </c>
      <c r="BE374" s="10">
        <v>1.39</v>
      </c>
      <c r="BF374" s="10">
        <v>0</v>
      </c>
      <c r="BG374" s="10">
        <v>0.3</v>
      </c>
      <c r="BH374" s="10">
        <v>3.01</v>
      </c>
      <c r="BI374" s="10">
        <v>65.58</v>
      </c>
      <c r="BJ374" s="10">
        <v>0.21</v>
      </c>
      <c r="BK374" s="10">
        <v>0</v>
      </c>
      <c r="BL374" s="10">
        <v>34.42</v>
      </c>
      <c r="BM374" s="10">
        <v>1.32</v>
      </c>
      <c r="BN374" s="10">
        <v>1.18</v>
      </c>
      <c r="BO374" s="10">
        <v>0</v>
      </c>
      <c r="BP374" s="10">
        <v>0</v>
      </c>
      <c r="BQ374" s="10">
        <v>0</v>
      </c>
      <c r="BR374" s="10">
        <v>2339.5500000000002</v>
      </c>
      <c r="BT374" s="10">
        <v>705.65</v>
      </c>
      <c r="BV374" s="10">
        <v>0</v>
      </c>
      <c r="BW374" s="10">
        <v>0</v>
      </c>
      <c r="BX374" s="10">
        <v>0</v>
      </c>
      <c r="BY374" s="10">
        <v>0</v>
      </c>
      <c r="BZ374" s="10">
        <v>0</v>
      </c>
      <c r="CA374" s="10">
        <v>0</v>
      </c>
      <c r="CB374" s="10">
        <v>0</v>
      </c>
      <c r="CC374" s="10">
        <v>0</v>
      </c>
      <c r="CD374" s="10">
        <v>0</v>
      </c>
      <c r="CE374" s="10">
        <v>80.56</v>
      </c>
      <c r="CF374" s="10">
        <v>7.5</v>
      </c>
    </row>
    <row r="375" spans="1:84" x14ac:dyDescent="0.25">
      <c r="D375" s="53"/>
      <c r="E375" s="53"/>
      <c r="F375" s="53"/>
      <c r="G375" s="53"/>
      <c r="H375" s="53"/>
      <c r="I375" s="53"/>
    </row>
    <row r="376" spans="1:84" x14ac:dyDescent="0.25">
      <c r="A376" s="9"/>
      <c r="B376" s="57" t="s">
        <v>180</v>
      </c>
      <c r="C376" s="44"/>
      <c r="D376" s="45"/>
      <c r="E376" s="45"/>
      <c r="F376" s="45"/>
      <c r="G376" s="45"/>
      <c r="H376" s="45"/>
      <c r="I376" s="45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</row>
    <row r="377" spans="1:84" x14ac:dyDescent="0.25">
      <c r="A377" s="9"/>
      <c r="B377" s="57" t="s">
        <v>71</v>
      </c>
      <c r="C377" s="44"/>
      <c r="D377" s="45"/>
      <c r="E377" s="45"/>
      <c r="F377" s="45"/>
      <c r="G377" s="45"/>
      <c r="H377" s="45"/>
      <c r="I377" s="45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</row>
    <row r="378" spans="1:84" s="8" customFormat="1" x14ac:dyDescent="0.25">
      <c r="A378" s="9" t="str">
        <f>"17/4"</f>
        <v>17/4</v>
      </c>
      <c r="B378" s="46" t="s">
        <v>143</v>
      </c>
      <c r="C378" s="44" t="str">
        <f>"200"</f>
        <v>200</v>
      </c>
      <c r="D378" s="45">
        <v>5.97</v>
      </c>
      <c r="E378" s="45">
        <v>2.35</v>
      </c>
      <c r="F378" s="45">
        <v>4.7699999999999996</v>
      </c>
      <c r="G378" s="45">
        <v>0.52</v>
      </c>
      <c r="H378" s="45">
        <v>30.8</v>
      </c>
      <c r="I378" s="45">
        <v>196.94623200000001</v>
      </c>
      <c r="J378" s="30">
        <v>3.4</v>
      </c>
      <c r="K378" s="30">
        <v>0.09</v>
      </c>
      <c r="L378" s="30">
        <v>1.36</v>
      </c>
      <c r="M378" s="30">
        <v>0</v>
      </c>
      <c r="N378" s="30">
        <v>7.57</v>
      </c>
      <c r="O378" s="30">
        <v>23.22</v>
      </c>
      <c r="P378" s="30">
        <v>2.95</v>
      </c>
      <c r="Q378" s="30">
        <v>0</v>
      </c>
      <c r="R378" s="30">
        <v>0</v>
      </c>
      <c r="S378" s="30">
        <v>0.08</v>
      </c>
      <c r="T378" s="30">
        <v>1.9</v>
      </c>
      <c r="U378" s="30">
        <v>316.32</v>
      </c>
      <c r="V378" s="30">
        <v>176.17</v>
      </c>
      <c r="W378" s="30">
        <v>0.13</v>
      </c>
      <c r="X378" s="30">
        <v>0.93</v>
      </c>
      <c r="Y378" s="30">
        <v>0.42</v>
      </c>
      <c r="Z378" s="50">
        <v>0</v>
      </c>
      <c r="AA378" s="8">
        <v>0</v>
      </c>
      <c r="AB378" s="8">
        <v>0</v>
      </c>
      <c r="AC378" s="8">
        <v>194.72</v>
      </c>
      <c r="AD378" s="8">
        <v>133.4</v>
      </c>
      <c r="AE378" s="8">
        <v>60.81</v>
      </c>
      <c r="AF378" s="8">
        <v>95.83</v>
      </c>
      <c r="AG378" s="8">
        <v>46.75</v>
      </c>
      <c r="AH378" s="8">
        <v>197.15</v>
      </c>
      <c r="AI378" s="8">
        <v>153.72999999999999</v>
      </c>
      <c r="AJ378" s="8">
        <v>185.28</v>
      </c>
      <c r="AK378" s="8">
        <v>241.34</v>
      </c>
      <c r="AL378" s="8">
        <v>87.83</v>
      </c>
      <c r="AM378" s="8">
        <v>155.15</v>
      </c>
      <c r="AN378" s="8">
        <v>906.1</v>
      </c>
      <c r="AO378" s="8">
        <v>1.28</v>
      </c>
      <c r="AP378" s="8">
        <v>494.44</v>
      </c>
      <c r="AQ378" s="8">
        <v>148.76</v>
      </c>
      <c r="AR378" s="8">
        <v>114.42</v>
      </c>
      <c r="AS378" s="8">
        <v>75.61</v>
      </c>
      <c r="AT378" s="8">
        <v>0.1</v>
      </c>
      <c r="AU378" s="8">
        <v>0.05</v>
      </c>
      <c r="AV378" s="8">
        <v>0.03</v>
      </c>
      <c r="AW378" s="8">
        <v>0.06</v>
      </c>
      <c r="AX378" s="8">
        <v>7.0000000000000007E-2</v>
      </c>
      <c r="AY378" s="8">
        <v>0.31</v>
      </c>
      <c r="AZ378" s="8">
        <v>0</v>
      </c>
      <c r="BA378" s="8">
        <v>0.82</v>
      </c>
      <c r="BB378" s="8">
        <v>0</v>
      </c>
      <c r="BC378" s="8">
        <v>0.26</v>
      </c>
      <c r="BD378" s="8">
        <v>0</v>
      </c>
      <c r="BE378" s="8">
        <v>0</v>
      </c>
      <c r="BF378" s="8">
        <v>0</v>
      </c>
      <c r="BG378" s="8">
        <v>0.06</v>
      </c>
      <c r="BH378" s="8">
        <v>0.09</v>
      </c>
      <c r="BI378" s="8">
        <v>0.68</v>
      </c>
      <c r="BJ378" s="8">
        <v>0</v>
      </c>
      <c r="BK378" s="8">
        <v>0</v>
      </c>
      <c r="BL378" s="8">
        <v>0.04</v>
      </c>
      <c r="BM378" s="8">
        <v>0</v>
      </c>
      <c r="BN378" s="8">
        <v>0</v>
      </c>
      <c r="BO378" s="8">
        <v>0</v>
      </c>
      <c r="BP378" s="8">
        <v>0</v>
      </c>
      <c r="BQ378" s="8">
        <v>0</v>
      </c>
      <c r="BR378" s="8">
        <v>177.81</v>
      </c>
      <c r="BT378" s="8">
        <v>21.87</v>
      </c>
      <c r="BV378" s="8">
        <v>0</v>
      </c>
      <c r="BW378" s="8">
        <v>0</v>
      </c>
      <c r="BX378" s="8">
        <v>0</v>
      </c>
      <c r="BY378" s="8">
        <v>0</v>
      </c>
      <c r="BZ378" s="8">
        <v>0</v>
      </c>
      <c r="CA378" s="8">
        <v>0</v>
      </c>
      <c r="CB378" s="8">
        <v>0</v>
      </c>
      <c r="CC378" s="8">
        <v>0</v>
      </c>
      <c r="CD378" s="8">
        <v>0</v>
      </c>
      <c r="CE378" s="8">
        <v>4</v>
      </c>
      <c r="CF378" s="8">
        <v>0.8</v>
      </c>
    </row>
    <row r="379" spans="1:84" s="8" customFormat="1" x14ac:dyDescent="0.25">
      <c r="A379" s="9" t="str">
        <f>"1/6"</f>
        <v>1/6</v>
      </c>
      <c r="B379" s="46" t="s">
        <v>106</v>
      </c>
      <c r="C379" s="44" t="str">
        <f>"40"</f>
        <v>40</v>
      </c>
      <c r="D379" s="45">
        <v>5.08</v>
      </c>
      <c r="E379" s="45">
        <v>5.08</v>
      </c>
      <c r="F379" s="45">
        <v>4.5999999999999996</v>
      </c>
      <c r="G379" s="45">
        <v>0</v>
      </c>
      <c r="H379" s="45">
        <v>0.28000000000000003</v>
      </c>
      <c r="I379" s="45">
        <v>62.783999999999999</v>
      </c>
      <c r="J379" s="30">
        <v>1.2</v>
      </c>
      <c r="K379" s="30">
        <v>0</v>
      </c>
      <c r="L379" s="30">
        <v>0</v>
      </c>
      <c r="M379" s="30">
        <v>0</v>
      </c>
      <c r="N379" s="30">
        <v>0.28000000000000003</v>
      </c>
      <c r="O379" s="30">
        <v>0</v>
      </c>
      <c r="P379" s="30">
        <v>0</v>
      </c>
      <c r="Q379" s="30">
        <v>0</v>
      </c>
      <c r="R379" s="30">
        <v>0</v>
      </c>
      <c r="S379" s="30">
        <v>0</v>
      </c>
      <c r="T379" s="30">
        <v>0.4</v>
      </c>
      <c r="U379" s="30">
        <v>53.6</v>
      </c>
      <c r="V379" s="30">
        <v>56</v>
      </c>
      <c r="W379" s="30">
        <v>0.18</v>
      </c>
      <c r="X379" s="30">
        <v>0.08</v>
      </c>
      <c r="Y379" s="30">
        <v>0</v>
      </c>
      <c r="Z379" s="50">
        <v>0</v>
      </c>
      <c r="AA379" s="8">
        <v>0</v>
      </c>
      <c r="AB379" s="8">
        <v>0</v>
      </c>
      <c r="AC379" s="8">
        <v>432.4</v>
      </c>
      <c r="AD379" s="8">
        <v>361.2</v>
      </c>
      <c r="AE379" s="8">
        <v>169.6</v>
      </c>
      <c r="AF379" s="8">
        <v>244</v>
      </c>
      <c r="AG379" s="8">
        <v>81.599999999999994</v>
      </c>
      <c r="AH379" s="8">
        <v>260.8</v>
      </c>
      <c r="AI379" s="8">
        <v>284</v>
      </c>
      <c r="AJ379" s="8">
        <v>314.8</v>
      </c>
      <c r="AK379" s="8">
        <v>491.6</v>
      </c>
      <c r="AL379" s="8">
        <v>136</v>
      </c>
      <c r="AM379" s="8">
        <v>166.4</v>
      </c>
      <c r="AN379" s="8">
        <v>709.2</v>
      </c>
      <c r="AO379" s="8">
        <v>5.6</v>
      </c>
      <c r="AP379" s="8">
        <v>158.4</v>
      </c>
      <c r="AQ379" s="8">
        <v>371.2</v>
      </c>
      <c r="AR379" s="8">
        <v>190.4</v>
      </c>
      <c r="AS379" s="8">
        <v>117.2</v>
      </c>
      <c r="AT379" s="8">
        <v>0</v>
      </c>
      <c r="AU379" s="8">
        <v>0</v>
      </c>
      <c r="AV379" s="8">
        <v>0</v>
      </c>
      <c r="AW379" s="8">
        <v>0</v>
      </c>
      <c r="AX379" s="8">
        <v>0</v>
      </c>
      <c r="AY379" s="8">
        <v>0</v>
      </c>
      <c r="AZ379" s="8">
        <v>0</v>
      </c>
      <c r="BA379" s="8">
        <v>0</v>
      </c>
      <c r="BB379" s="8">
        <v>0</v>
      </c>
      <c r="BC379" s="8">
        <v>0</v>
      </c>
      <c r="BD379" s="8">
        <v>0</v>
      </c>
      <c r="BE379" s="8">
        <v>0</v>
      </c>
      <c r="BF379" s="8">
        <v>0</v>
      </c>
      <c r="BG379" s="8">
        <v>0</v>
      </c>
      <c r="BH379" s="8">
        <v>0</v>
      </c>
      <c r="BI379" s="8">
        <v>0</v>
      </c>
      <c r="BJ379" s="8">
        <v>0</v>
      </c>
      <c r="BK379" s="8">
        <v>0</v>
      </c>
      <c r="BL379" s="8">
        <v>0</v>
      </c>
      <c r="BM379" s="8">
        <v>0</v>
      </c>
      <c r="BN379" s="8">
        <v>0</v>
      </c>
      <c r="BO379" s="8">
        <v>0</v>
      </c>
      <c r="BP379" s="8">
        <v>0</v>
      </c>
      <c r="BQ379" s="8">
        <v>0</v>
      </c>
      <c r="BR379" s="8">
        <v>29.64</v>
      </c>
      <c r="BT379" s="8">
        <v>104</v>
      </c>
      <c r="BV379" s="8">
        <v>0</v>
      </c>
      <c r="BW379" s="8">
        <v>0</v>
      </c>
      <c r="BX379" s="8">
        <v>0</v>
      </c>
      <c r="BY379" s="8">
        <v>0</v>
      </c>
      <c r="BZ379" s="8">
        <v>0</v>
      </c>
      <c r="CA379" s="8">
        <v>0</v>
      </c>
      <c r="CB379" s="8">
        <v>0</v>
      </c>
      <c r="CC379" s="8">
        <v>0</v>
      </c>
      <c r="CD379" s="8">
        <v>0</v>
      </c>
      <c r="CE379" s="8">
        <v>0</v>
      </c>
      <c r="CF379" s="8">
        <v>0</v>
      </c>
    </row>
    <row r="380" spans="1:84" s="8" customFormat="1" x14ac:dyDescent="0.25">
      <c r="A380" s="9" t="str">
        <f>"9/13"</f>
        <v>9/13</v>
      </c>
      <c r="B380" s="46" t="s">
        <v>73</v>
      </c>
      <c r="C380" s="44" t="str">
        <f>"10"</f>
        <v>10</v>
      </c>
      <c r="D380" s="45">
        <v>0.08</v>
      </c>
      <c r="E380" s="45">
        <v>0.08</v>
      </c>
      <c r="F380" s="45">
        <v>7.25</v>
      </c>
      <c r="G380" s="45">
        <v>0</v>
      </c>
      <c r="H380" s="45">
        <v>0.13</v>
      </c>
      <c r="I380" s="45">
        <v>66.063999999999993</v>
      </c>
      <c r="J380" s="30">
        <v>4.71</v>
      </c>
      <c r="K380" s="30">
        <v>0.22</v>
      </c>
      <c r="L380" s="30">
        <v>0</v>
      </c>
      <c r="M380" s="30">
        <v>0</v>
      </c>
      <c r="N380" s="30">
        <v>0.13</v>
      </c>
      <c r="O380" s="30">
        <v>0</v>
      </c>
      <c r="P380" s="30">
        <v>0</v>
      </c>
      <c r="Q380" s="30">
        <v>0</v>
      </c>
      <c r="R380" s="30">
        <v>0</v>
      </c>
      <c r="S380" s="30">
        <v>0</v>
      </c>
      <c r="T380" s="30">
        <v>0.14000000000000001</v>
      </c>
      <c r="U380" s="30">
        <v>1.5</v>
      </c>
      <c r="V380" s="30">
        <v>3</v>
      </c>
      <c r="W380" s="30">
        <v>0.01</v>
      </c>
      <c r="X380" s="30">
        <v>0.01</v>
      </c>
      <c r="Y380" s="30">
        <v>0</v>
      </c>
      <c r="Z380" s="50">
        <v>0</v>
      </c>
      <c r="AA380" s="8">
        <v>0</v>
      </c>
      <c r="AB380" s="8">
        <v>0</v>
      </c>
      <c r="AC380" s="8">
        <v>7.6</v>
      </c>
      <c r="AD380" s="8">
        <v>4.5</v>
      </c>
      <c r="AE380" s="8">
        <v>1.7</v>
      </c>
      <c r="AF380" s="8">
        <v>4.7</v>
      </c>
      <c r="AG380" s="8">
        <v>4.3</v>
      </c>
      <c r="AH380" s="8">
        <v>4.2</v>
      </c>
      <c r="AI380" s="8">
        <v>3.6</v>
      </c>
      <c r="AJ380" s="8">
        <v>2.6</v>
      </c>
      <c r="AK380" s="8">
        <v>5.7</v>
      </c>
      <c r="AL380" s="8">
        <v>3.5</v>
      </c>
      <c r="AM380" s="8">
        <v>2.4</v>
      </c>
      <c r="AN380" s="8">
        <v>14.2</v>
      </c>
      <c r="AO380" s="8">
        <v>0</v>
      </c>
      <c r="AP380" s="8">
        <v>4.8</v>
      </c>
      <c r="AQ380" s="8">
        <v>5.4</v>
      </c>
      <c r="AR380" s="8">
        <v>4.2</v>
      </c>
      <c r="AS380" s="8">
        <v>1</v>
      </c>
      <c r="AT380" s="8">
        <v>0.27</v>
      </c>
      <c r="AU380" s="8">
        <v>0.12</v>
      </c>
      <c r="AV380" s="8">
        <v>7.0000000000000007E-2</v>
      </c>
      <c r="AW380" s="8">
        <v>0.15</v>
      </c>
      <c r="AX380" s="8">
        <v>0.17</v>
      </c>
      <c r="AY380" s="8">
        <v>0.79</v>
      </c>
      <c r="AZ380" s="8">
        <v>0</v>
      </c>
      <c r="BA380" s="8">
        <v>2.21</v>
      </c>
      <c r="BB380" s="8">
        <v>0</v>
      </c>
      <c r="BC380" s="8">
        <v>0.68</v>
      </c>
      <c r="BD380" s="8">
        <v>0</v>
      </c>
      <c r="BE380" s="8">
        <v>0</v>
      </c>
      <c r="BF380" s="8">
        <v>0</v>
      </c>
      <c r="BG380" s="8">
        <v>0.15</v>
      </c>
      <c r="BH380" s="8">
        <v>0.23</v>
      </c>
      <c r="BI380" s="8">
        <v>1.8</v>
      </c>
      <c r="BJ380" s="8">
        <v>0</v>
      </c>
      <c r="BK380" s="8">
        <v>0</v>
      </c>
      <c r="BL380" s="8">
        <v>0.09</v>
      </c>
      <c r="BM380" s="8">
        <v>0.01</v>
      </c>
      <c r="BN380" s="8">
        <v>0</v>
      </c>
      <c r="BO380" s="8">
        <v>0</v>
      </c>
      <c r="BP380" s="8">
        <v>0</v>
      </c>
      <c r="BQ380" s="8">
        <v>0</v>
      </c>
      <c r="BR380" s="8">
        <v>2.5</v>
      </c>
      <c r="BT380" s="8">
        <v>45</v>
      </c>
      <c r="BV380" s="8">
        <v>0</v>
      </c>
      <c r="BW380" s="8">
        <v>0</v>
      </c>
      <c r="BX380" s="8">
        <v>0</v>
      </c>
      <c r="BY380" s="8">
        <v>0</v>
      </c>
      <c r="BZ380" s="8">
        <v>0</v>
      </c>
      <c r="CA380" s="8">
        <v>0</v>
      </c>
      <c r="CB380" s="8">
        <v>0</v>
      </c>
      <c r="CC380" s="8">
        <v>0</v>
      </c>
      <c r="CD380" s="8">
        <v>0</v>
      </c>
      <c r="CE380" s="8">
        <v>0</v>
      </c>
      <c r="CF380" s="8">
        <v>0</v>
      </c>
    </row>
    <row r="381" spans="1:84" s="8" customFormat="1" x14ac:dyDescent="0.25">
      <c r="A381" s="9" t="str">
        <f>""</f>
        <v/>
      </c>
      <c r="B381" s="46" t="s">
        <v>74</v>
      </c>
      <c r="C381" s="44" t="str">
        <f>"20"</f>
        <v>20</v>
      </c>
      <c r="D381" s="45">
        <v>5.26</v>
      </c>
      <c r="E381" s="45">
        <v>5.26</v>
      </c>
      <c r="F381" s="45">
        <v>5.32</v>
      </c>
      <c r="G381" s="45">
        <v>0</v>
      </c>
      <c r="H381" s="45">
        <v>0</v>
      </c>
      <c r="I381" s="45">
        <v>70.12</v>
      </c>
      <c r="J381" s="30">
        <v>3.06</v>
      </c>
      <c r="K381" s="30">
        <v>0</v>
      </c>
      <c r="L381" s="30">
        <v>3.06</v>
      </c>
      <c r="M381" s="30">
        <v>0</v>
      </c>
      <c r="N381" s="30">
        <v>0</v>
      </c>
      <c r="O381" s="30">
        <v>0</v>
      </c>
      <c r="P381" s="30">
        <v>0</v>
      </c>
      <c r="Q381" s="30">
        <v>0</v>
      </c>
      <c r="R381" s="30">
        <v>0</v>
      </c>
      <c r="S381" s="30">
        <v>0.4</v>
      </c>
      <c r="T381" s="30">
        <v>0.86</v>
      </c>
      <c r="U381" s="30">
        <v>0</v>
      </c>
      <c r="V381" s="30">
        <v>20</v>
      </c>
      <c r="W381" s="30">
        <v>0.08</v>
      </c>
      <c r="X381" s="30">
        <v>0.04</v>
      </c>
      <c r="Y381" s="30">
        <v>0.14000000000000001</v>
      </c>
      <c r="Z381" s="50">
        <v>0</v>
      </c>
      <c r="AA381" s="8">
        <v>0</v>
      </c>
      <c r="AB381" s="8">
        <v>0</v>
      </c>
      <c r="AC381" s="8">
        <v>460</v>
      </c>
      <c r="AD381" s="8">
        <v>316</v>
      </c>
      <c r="AE381" s="8">
        <v>112</v>
      </c>
      <c r="AF381" s="8">
        <v>190</v>
      </c>
      <c r="AG381" s="8">
        <v>140</v>
      </c>
      <c r="AH381" s="8">
        <v>268</v>
      </c>
      <c r="AI381" s="8">
        <v>152</v>
      </c>
      <c r="AJ381" s="8">
        <v>174</v>
      </c>
      <c r="AK381" s="8">
        <v>312</v>
      </c>
      <c r="AL381" s="8">
        <v>140</v>
      </c>
      <c r="AM381" s="8">
        <v>102</v>
      </c>
      <c r="AN381" s="8">
        <v>1034</v>
      </c>
      <c r="AO381" s="8">
        <v>0</v>
      </c>
      <c r="AP381" s="8">
        <v>546</v>
      </c>
      <c r="AQ381" s="8">
        <v>258</v>
      </c>
      <c r="AR381" s="8">
        <v>278</v>
      </c>
      <c r="AS381" s="8">
        <v>43</v>
      </c>
      <c r="AT381" s="8">
        <v>0</v>
      </c>
      <c r="AU381" s="8">
        <v>0.02</v>
      </c>
      <c r="AV381" s="8">
        <v>0.08</v>
      </c>
      <c r="AW381" s="8">
        <v>0.22</v>
      </c>
      <c r="AX381" s="8">
        <v>0.26</v>
      </c>
      <c r="AY381" s="8">
        <v>0.67</v>
      </c>
      <c r="AZ381" s="8">
        <v>0.08</v>
      </c>
      <c r="BA381" s="8">
        <v>1.39</v>
      </c>
      <c r="BB381" s="8">
        <v>0.02</v>
      </c>
      <c r="BC381" s="8">
        <v>0.31</v>
      </c>
      <c r="BD381" s="8">
        <v>0.02</v>
      </c>
      <c r="BE381" s="8">
        <v>0</v>
      </c>
      <c r="BF381" s="8">
        <v>0</v>
      </c>
      <c r="BG381" s="8">
        <v>0</v>
      </c>
      <c r="BH381" s="8">
        <v>0.14000000000000001</v>
      </c>
      <c r="BI381" s="8">
        <v>1.04</v>
      </c>
      <c r="BJ381" s="8">
        <v>0</v>
      </c>
      <c r="BK381" s="8">
        <v>0</v>
      </c>
      <c r="BL381" s="8">
        <v>0.14000000000000001</v>
      </c>
      <c r="BM381" s="8">
        <v>0</v>
      </c>
      <c r="BN381" s="8">
        <v>0</v>
      </c>
      <c r="BO381" s="8">
        <v>0</v>
      </c>
      <c r="BP381" s="8">
        <v>0</v>
      </c>
      <c r="BQ381" s="8">
        <v>0</v>
      </c>
      <c r="BR381" s="8">
        <v>8.16</v>
      </c>
      <c r="BT381" s="8">
        <v>47.67</v>
      </c>
      <c r="BV381" s="8">
        <v>0</v>
      </c>
      <c r="BW381" s="8">
        <v>0</v>
      </c>
      <c r="BX381" s="8">
        <v>0</v>
      </c>
      <c r="BY381" s="8">
        <v>0</v>
      </c>
      <c r="BZ381" s="8">
        <v>0</v>
      </c>
      <c r="CA381" s="8">
        <v>0</v>
      </c>
      <c r="CB381" s="8">
        <v>0</v>
      </c>
      <c r="CC381" s="8">
        <v>0</v>
      </c>
      <c r="CD381" s="8">
        <v>0</v>
      </c>
      <c r="CE381" s="8">
        <v>0</v>
      </c>
      <c r="CF381" s="8">
        <v>0</v>
      </c>
    </row>
    <row r="382" spans="1:84" s="8" customFormat="1" x14ac:dyDescent="0.25">
      <c r="A382" s="9" t="str">
        <f>"-"</f>
        <v>-</v>
      </c>
      <c r="B382" s="46" t="s">
        <v>76</v>
      </c>
      <c r="C382" s="44" t="str">
        <f>"100"</f>
        <v>100</v>
      </c>
      <c r="D382" s="45">
        <v>6.61</v>
      </c>
      <c r="E382" s="45">
        <v>0</v>
      </c>
      <c r="F382" s="45">
        <v>0.66</v>
      </c>
      <c r="G382" s="45">
        <v>0.66</v>
      </c>
      <c r="H382" s="45">
        <v>46.7</v>
      </c>
      <c r="I382" s="45">
        <v>224.80099999999999</v>
      </c>
      <c r="J382" s="30">
        <v>0.2</v>
      </c>
      <c r="K382" s="30">
        <v>0</v>
      </c>
      <c r="L382" s="30">
        <v>0</v>
      </c>
      <c r="M382" s="30">
        <v>0</v>
      </c>
      <c r="N382" s="30">
        <v>1.1000000000000001</v>
      </c>
      <c r="O382" s="30">
        <v>45.6</v>
      </c>
      <c r="P382" s="30">
        <v>0.2</v>
      </c>
      <c r="Q382" s="30">
        <v>0</v>
      </c>
      <c r="R382" s="30">
        <v>0</v>
      </c>
      <c r="S382" s="30">
        <v>0.3</v>
      </c>
      <c r="T382" s="30">
        <v>1.8</v>
      </c>
      <c r="U382" s="30">
        <v>245.7</v>
      </c>
      <c r="V382" s="30">
        <v>82.46</v>
      </c>
      <c r="W382" s="30">
        <v>0.05</v>
      </c>
      <c r="X382" s="30">
        <v>1.36</v>
      </c>
      <c r="Y382" s="30">
        <v>0</v>
      </c>
      <c r="Z382" s="50">
        <v>0</v>
      </c>
      <c r="AA382" s="8">
        <v>0</v>
      </c>
      <c r="AB382" s="8">
        <v>0</v>
      </c>
      <c r="AC382" s="8">
        <v>508.95</v>
      </c>
      <c r="AD382" s="8">
        <v>168.78</v>
      </c>
      <c r="AE382" s="8">
        <v>100.05</v>
      </c>
      <c r="AF382" s="8">
        <v>200.1</v>
      </c>
      <c r="AG382" s="8">
        <v>75.69</v>
      </c>
      <c r="AH382" s="8">
        <v>361.92</v>
      </c>
      <c r="AI382" s="8">
        <v>224.46</v>
      </c>
      <c r="AJ382" s="8">
        <v>313.2</v>
      </c>
      <c r="AK382" s="8">
        <v>258.39</v>
      </c>
      <c r="AL382" s="8">
        <v>135.72</v>
      </c>
      <c r="AM382" s="8">
        <v>240.12</v>
      </c>
      <c r="AN382" s="8">
        <v>2007.96</v>
      </c>
      <c r="AO382" s="8">
        <v>234.9</v>
      </c>
      <c r="AP382" s="8">
        <v>654.24</v>
      </c>
      <c r="AQ382" s="8">
        <v>284.49</v>
      </c>
      <c r="AR382" s="8">
        <v>188.79</v>
      </c>
      <c r="AS382" s="8">
        <v>149.63999999999999</v>
      </c>
      <c r="AT382" s="8">
        <v>0</v>
      </c>
      <c r="AU382" s="8">
        <v>0</v>
      </c>
      <c r="AV382" s="8">
        <v>0</v>
      </c>
      <c r="AW382" s="8">
        <v>0</v>
      </c>
      <c r="AX382" s="8">
        <v>0</v>
      </c>
      <c r="AY382" s="8">
        <v>0</v>
      </c>
      <c r="AZ382" s="8">
        <v>0.14000000000000001</v>
      </c>
      <c r="BA382" s="8">
        <v>0.08</v>
      </c>
      <c r="BB382" s="8">
        <v>7.0000000000000007E-2</v>
      </c>
      <c r="BC382" s="8">
        <v>0.01</v>
      </c>
      <c r="BD382" s="8">
        <v>0</v>
      </c>
      <c r="BE382" s="8">
        <v>0</v>
      </c>
      <c r="BF382" s="8">
        <v>0</v>
      </c>
      <c r="BG382" s="8">
        <v>0</v>
      </c>
      <c r="BH382" s="8">
        <v>0.01</v>
      </c>
      <c r="BI382" s="8">
        <v>7.0000000000000007E-2</v>
      </c>
      <c r="BJ382" s="8">
        <v>0</v>
      </c>
      <c r="BK382" s="8">
        <v>0</v>
      </c>
      <c r="BL382" s="8">
        <v>0.28000000000000003</v>
      </c>
      <c r="BM382" s="8">
        <v>0.01</v>
      </c>
      <c r="BN382" s="8">
        <v>0</v>
      </c>
      <c r="BO382" s="8">
        <v>0</v>
      </c>
      <c r="BP382" s="8">
        <v>0</v>
      </c>
      <c r="BQ382" s="8">
        <v>0</v>
      </c>
      <c r="BR382" s="8">
        <v>39.1</v>
      </c>
      <c r="BT382" s="8">
        <v>0</v>
      </c>
      <c r="BV382" s="8">
        <v>0</v>
      </c>
      <c r="BW382" s="8">
        <v>0</v>
      </c>
      <c r="BX382" s="8">
        <v>0</v>
      </c>
      <c r="BY382" s="8">
        <v>0</v>
      </c>
      <c r="BZ382" s="8">
        <v>0</v>
      </c>
      <c r="CA382" s="8">
        <v>0</v>
      </c>
      <c r="CB382" s="8">
        <v>0</v>
      </c>
      <c r="CC382" s="8">
        <v>0</v>
      </c>
      <c r="CD382" s="8">
        <v>0</v>
      </c>
      <c r="CE382" s="8">
        <v>0</v>
      </c>
      <c r="CF382" s="8">
        <v>0</v>
      </c>
    </row>
    <row r="383" spans="1:84" s="9" customFormat="1" x14ac:dyDescent="0.25">
      <c r="A383" s="9" t="str">
        <f>"17/10"</f>
        <v>17/10</v>
      </c>
      <c r="B383" s="46" t="s">
        <v>181</v>
      </c>
      <c r="C383" s="44" t="str">
        <f>"200"</f>
        <v>200</v>
      </c>
      <c r="D383" s="45">
        <v>3.01</v>
      </c>
      <c r="E383" s="45">
        <v>2.9</v>
      </c>
      <c r="F383" s="45">
        <v>2.88</v>
      </c>
      <c r="G383" s="45">
        <v>7.0000000000000007E-2</v>
      </c>
      <c r="H383" s="45">
        <v>13.36</v>
      </c>
      <c r="I383" s="45">
        <v>89.009680000000003</v>
      </c>
      <c r="J383" s="30">
        <v>2</v>
      </c>
      <c r="K383" s="30">
        <v>0</v>
      </c>
      <c r="L383" s="30">
        <v>0</v>
      </c>
      <c r="M383" s="30">
        <v>0</v>
      </c>
      <c r="N383" s="30">
        <v>13.36</v>
      </c>
      <c r="O383" s="30">
        <v>0</v>
      </c>
      <c r="P383" s="30">
        <v>0</v>
      </c>
      <c r="Q383" s="30">
        <v>0</v>
      </c>
      <c r="R383" s="30">
        <v>0</v>
      </c>
      <c r="S383" s="30">
        <v>0.1</v>
      </c>
      <c r="T383" s="30">
        <v>0.71</v>
      </c>
      <c r="U383" s="30">
        <v>50.1</v>
      </c>
      <c r="V383" s="30">
        <v>128.74</v>
      </c>
      <c r="W383" s="30">
        <v>0.12</v>
      </c>
      <c r="X383" s="30">
        <v>0.08</v>
      </c>
      <c r="Y383" s="30">
        <v>0.52</v>
      </c>
      <c r="Z383" s="51">
        <v>0</v>
      </c>
      <c r="AA383" s="9">
        <v>0</v>
      </c>
      <c r="AB383" s="9">
        <v>0</v>
      </c>
      <c r="AC383" s="9">
        <v>0</v>
      </c>
      <c r="AD383" s="9">
        <v>0</v>
      </c>
      <c r="AE383" s="9">
        <v>0</v>
      </c>
      <c r="AF383" s="9">
        <v>0</v>
      </c>
      <c r="AG383" s="9">
        <v>0</v>
      </c>
      <c r="AH383" s="9">
        <v>0</v>
      </c>
      <c r="AI383" s="9">
        <v>0</v>
      </c>
      <c r="AJ383" s="9">
        <v>0</v>
      </c>
      <c r="AK383" s="9">
        <v>0</v>
      </c>
      <c r="AL383" s="9">
        <v>0</v>
      </c>
      <c r="AM383" s="9">
        <v>0</v>
      </c>
      <c r="AN383" s="9">
        <v>0</v>
      </c>
      <c r="AO383" s="9">
        <v>0</v>
      </c>
      <c r="AP383" s="9">
        <v>0</v>
      </c>
      <c r="AQ383" s="9">
        <v>0</v>
      </c>
      <c r="AR383" s="9">
        <v>0</v>
      </c>
      <c r="AS383" s="9">
        <v>0</v>
      </c>
      <c r="AT383" s="9">
        <v>0</v>
      </c>
      <c r="AU383" s="9">
        <v>0</v>
      </c>
      <c r="AV383" s="9">
        <v>0</v>
      </c>
      <c r="AW383" s="9">
        <v>0</v>
      </c>
      <c r="AX383" s="9">
        <v>0</v>
      </c>
      <c r="AY383" s="9">
        <v>0</v>
      </c>
      <c r="AZ383" s="9">
        <v>0</v>
      </c>
      <c r="BA383" s="9">
        <v>0</v>
      </c>
      <c r="BB383" s="9">
        <v>0</v>
      </c>
      <c r="BC383" s="9">
        <v>0</v>
      </c>
      <c r="BD383" s="9">
        <v>0</v>
      </c>
      <c r="BE383" s="9">
        <v>0</v>
      </c>
      <c r="BF383" s="9">
        <v>0</v>
      </c>
      <c r="BG383" s="9">
        <v>0</v>
      </c>
      <c r="BH383" s="9">
        <v>0</v>
      </c>
      <c r="BI383" s="9">
        <v>0</v>
      </c>
      <c r="BJ383" s="9">
        <v>0</v>
      </c>
      <c r="BK383" s="9">
        <v>0</v>
      </c>
      <c r="BL383" s="9">
        <v>0</v>
      </c>
      <c r="BM383" s="9">
        <v>0</v>
      </c>
      <c r="BN383" s="9">
        <v>0</v>
      </c>
      <c r="BO383" s="9">
        <v>0</v>
      </c>
      <c r="BP383" s="9">
        <v>0</v>
      </c>
      <c r="BQ383" s="9">
        <v>0</v>
      </c>
      <c r="BR383" s="9">
        <v>198.55</v>
      </c>
      <c r="BT383" s="9">
        <v>13.33</v>
      </c>
      <c r="BV383" s="9">
        <v>0</v>
      </c>
      <c r="BW383" s="9">
        <v>0</v>
      </c>
      <c r="BX383" s="9">
        <v>0</v>
      </c>
      <c r="BY383" s="9">
        <v>0</v>
      </c>
      <c r="BZ383" s="9">
        <v>0</v>
      </c>
      <c r="CA383" s="9">
        <v>0</v>
      </c>
      <c r="CB383" s="9">
        <v>0</v>
      </c>
      <c r="CC383" s="9">
        <v>0</v>
      </c>
      <c r="CD383" s="9">
        <v>0</v>
      </c>
      <c r="CE383" s="9">
        <v>10</v>
      </c>
      <c r="CF383" s="9">
        <v>0</v>
      </c>
    </row>
    <row r="384" spans="1:84" s="10" customFormat="1" x14ac:dyDescent="0.25">
      <c r="A384" s="47"/>
      <c r="B384" s="48" t="s">
        <v>78</v>
      </c>
      <c r="C384" s="22">
        <f>C383+C381+C382+C380+C379+C378</f>
        <v>570</v>
      </c>
      <c r="D384" s="49">
        <v>26.01</v>
      </c>
      <c r="E384" s="49">
        <v>15.67</v>
      </c>
      <c r="F384" s="49">
        <v>25.48</v>
      </c>
      <c r="G384" s="49">
        <v>1.25</v>
      </c>
      <c r="H384" s="49">
        <v>91.27</v>
      </c>
      <c r="I384" s="49">
        <v>709.72</v>
      </c>
      <c r="J384" s="17">
        <v>14.57</v>
      </c>
      <c r="K384" s="17">
        <v>0.31</v>
      </c>
      <c r="L384" s="17">
        <v>4.42</v>
      </c>
      <c r="M384" s="17">
        <v>0</v>
      </c>
      <c r="N384" s="17">
        <v>22.44</v>
      </c>
      <c r="O384" s="17">
        <v>68.819999999999993</v>
      </c>
      <c r="P384" s="17">
        <v>3.15</v>
      </c>
      <c r="Q384" s="17">
        <v>0</v>
      </c>
      <c r="R384" s="17">
        <v>0</v>
      </c>
      <c r="S384" s="17">
        <v>0.88</v>
      </c>
      <c r="T384" s="17">
        <v>5.81</v>
      </c>
      <c r="U384" s="17">
        <v>667.22</v>
      </c>
      <c r="V384" s="17">
        <v>466.37</v>
      </c>
      <c r="W384" s="17">
        <v>0.56000000000000005</v>
      </c>
      <c r="X384" s="17">
        <v>2.5</v>
      </c>
      <c r="Y384" s="17">
        <v>1.08</v>
      </c>
      <c r="Z384" s="10">
        <v>0</v>
      </c>
      <c r="AA384" s="10">
        <v>0</v>
      </c>
      <c r="AB384" s="10">
        <v>0</v>
      </c>
      <c r="AC384" s="10">
        <v>1603.67</v>
      </c>
      <c r="AD384" s="10">
        <v>983.88</v>
      </c>
      <c r="AE384" s="10">
        <v>444.16</v>
      </c>
      <c r="AF384" s="10">
        <v>734.63</v>
      </c>
      <c r="AG384" s="10">
        <v>348.34</v>
      </c>
      <c r="AH384" s="10">
        <v>1092.07</v>
      </c>
      <c r="AI384" s="10">
        <v>817.79</v>
      </c>
      <c r="AJ384" s="10">
        <v>989.88</v>
      </c>
      <c r="AK384" s="10">
        <v>1309.03</v>
      </c>
      <c r="AL384" s="10">
        <v>503.05</v>
      </c>
      <c r="AM384" s="10">
        <v>666.07</v>
      </c>
      <c r="AN384" s="10">
        <v>4671.46</v>
      </c>
      <c r="AO384" s="10">
        <v>241.78</v>
      </c>
      <c r="AP384" s="10">
        <v>1857.88</v>
      </c>
      <c r="AQ384" s="10">
        <v>1067.8499999999999</v>
      </c>
      <c r="AR384" s="10">
        <v>775.81</v>
      </c>
      <c r="AS384" s="10">
        <v>386.45</v>
      </c>
      <c r="AT384" s="10">
        <v>0.37</v>
      </c>
      <c r="AU384" s="10">
        <v>0.19</v>
      </c>
      <c r="AV384" s="10">
        <v>0.17</v>
      </c>
      <c r="AW384" s="10">
        <v>0.42</v>
      </c>
      <c r="AX384" s="10">
        <v>0.49</v>
      </c>
      <c r="AY384" s="10">
        <v>1.77</v>
      </c>
      <c r="AZ384" s="10">
        <v>0.22</v>
      </c>
      <c r="BA384" s="10">
        <v>4.5</v>
      </c>
      <c r="BB384" s="10">
        <v>0.09</v>
      </c>
      <c r="BC384" s="10">
        <v>1.27</v>
      </c>
      <c r="BD384" s="10">
        <v>0.02</v>
      </c>
      <c r="BE384" s="10">
        <v>0</v>
      </c>
      <c r="BF384" s="10">
        <v>0</v>
      </c>
      <c r="BG384" s="10">
        <v>0.21</v>
      </c>
      <c r="BH384" s="10">
        <v>0.46</v>
      </c>
      <c r="BI384" s="10">
        <v>3.59</v>
      </c>
      <c r="BJ384" s="10">
        <v>0</v>
      </c>
      <c r="BK384" s="10">
        <v>0</v>
      </c>
      <c r="BL384" s="10">
        <v>0.55000000000000004</v>
      </c>
      <c r="BM384" s="10">
        <v>0.03</v>
      </c>
      <c r="BN384" s="10">
        <v>0</v>
      </c>
      <c r="BO384" s="10">
        <v>0</v>
      </c>
      <c r="BP384" s="10">
        <v>0</v>
      </c>
      <c r="BQ384" s="10">
        <v>0</v>
      </c>
      <c r="BR384" s="10">
        <v>455.76</v>
      </c>
      <c r="BS384" s="10" t="e">
        <f>$I$384/#REF!*100</f>
        <v>#REF!</v>
      </c>
      <c r="BT384" s="10">
        <v>231.87</v>
      </c>
      <c r="BV384" s="10">
        <v>0</v>
      </c>
      <c r="BW384" s="10">
        <v>0</v>
      </c>
      <c r="BX384" s="10">
        <v>0</v>
      </c>
      <c r="BY384" s="10">
        <v>0</v>
      </c>
      <c r="BZ384" s="10">
        <v>0</v>
      </c>
      <c r="CA384" s="10">
        <v>0</v>
      </c>
      <c r="CB384" s="10">
        <v>0</v>
      </c>
      <c r="CC384" s="10">
        <v>0</v>
      </c>
      <c r="CD384" s="10">
        <v>0</v>
      </c>
      <c r="CE384" s="10">
        <v>14</v>
      </c>
      <c r="CF384" s="10">
        <v>0.8</v>
      </c>
    </row>
    <row r="385" spans="1:84" x14ac:dyDescent="0.25">
      <c r="A385" s="9"/>
      <c r="B385" s="57" t="s">
        <v>79</v>
      </c>
      <c r="C385" s="44"/>
      <c r="D385" s="45"/>
      <c r="E385" s="45"/>
      <c r="F385" s="45"/>
      <c r="G385" s="45"/>
      <c r="H385" s="45"/>
      <c r="I385" s="45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</row>
    <row r="386" spans="1:84" s="9" customFormat="1" x14ac:dyDescent="0.25">
      <c r="A386" s="9" t="str">
        <f>"-"</f>
        <v>-</v>
      </c>
      <c r="B386" s="46" t="s">
        <v>80</v>
      </c>
      <c r="C386" s="44" t="str">
        <f>"200"</f>
        <v>200</v>
      </c>
      <c r="D386" s="45">
        <v>1</v>
      </c>
      <c r="E386" s="45">
        <v>0</v>
      </c>
      <c r="F386" s="45">
        <v>0.2</v>
      </c>
      <c r="G386" s="45">
        <v>0</v>
      </c>
      <c r="H386" s="45">
        <v>20.2</v>
      </c>
      <c r="I386" s="45">
        <v>86.48</v>
      </c>
      <c r="J386" s="30">
        <v>0</v>
      </c>
      <c r="K386" s="30">
        <v>0</v>
      </c>
      <c r="L386" s="30">
        <v>0</v>
      </c>
      <c r="M386" s="30">
        <v>0</v>
      </c>
      <c r="N386" s="30">
        <v>19.8</v>
      </c>
      <c r="O386" s="30">
        <v>0.4</v>
      </c>
      <c r="P386" s="30">
        <v>0.4</v>
      </c>
      <c r="Q386" s="30">
        <v>0</v>
      </c>
      <c r="R386" s="30">
        <v>0</v>
      </c>
      <c r="S386" s="30">
        <v>1</v>
      </c>
      <c r="T386" s="30">
        <v>0.6</v>
      </c>
      <c r="U386" s="30">
        <v>52</v>
      </c>
      <c r="V386" s="30">
        <v>240</v>
      </c>
      <c r="W386" s="30">
        <v>0.02</v>
      </c>
      <c r="X386" s="30">
        <v>0.2</v>
      </c>
      <c r="Y386" s="30">
        <v>4</v>
      </c>
      <c r="Z386" s="51">
        <v>0.4</v>
      </c>
      <c r="AA386" s="9">
        <v>0</v>
      </c>
      <c r="AB386" s="9">
        <v>0</v>
      </c>
      <c r="AC386" s="9">
        <v>28</v>
      </c>
      <c r="AD386" s="9">
        <v>28</v>
      </c>
      <c r="AE386" s="9">
        <v>4</v>
      </c>
      <c r="AF386" s="9">
        <v>16</v>
      </c>
      <c r="AG386" s="9">
        <v>4</v>
      </c>
      <c r="AH386" s="9">
        <v>14</v>
      </c>
      <c r="AI386" s="9">
        <v>26</v>
      </c>
      <c r="AJ386" s="9">
        <v>16</v>
      </c>
      <c r="AK386" s="9">
        <v>116</v>
      </c>
      <c r="AL386" s="9">
        <v>10</v>
      </c>
      <c r="AM386" s="9">
        <v>22</v>
      </c>
      <c r="AN386" s="9">
        <v>64</v>
      </c>
      <c r="AO386" s="9">
        <v>340</v>
      </c>
      <c r="AP386" s="9">
        <v>20</v>
      </c>
      <c r="AQ386" s="9">
        <v>24</v>
      </c>
      <c r="AR386" s="9">
        <v>10</v>
      </c>
      <c r="AS386" s="9">
        <v>8</v>
      </c>
      <c r="AT386" s="9">
        <v>2.06</v>
      </c>
      <c r="AU386" s="9">
        <v>1.22</v>
      </c>
      <c r="AV386" s="9">
        <v>0.62</v>
      </c>
      <c r="AW386" s="9">
        <v>1.22</v>
      </c>
      <c r="AX386" s="9">
        <v>1.32</v>
      </c>
      <c r="AY386" s="9">
        <v>9.2200000000000006</v>
      </c>
      <c r="AZ386" s="9">
        <v>0.7</v>
      </c>
      <c r="BA386" s="9">
        <v>11.44</v>
      </c>
      <c r="BB386" s="9">
        <v>0.36</v>
      </c>
      <c r="BC386" s="9">
        <v>6.3</v>
      </c>
      <c r="BD386" s="9">
        <v>0.6</v>
      </c>
      <c r="BE386" s="9">
        <v>0</v>
      </c>
      <c r="BF386" s="9">
        <v>0</v>
      </c>
      <c r="BG386" s="9">
        <v>0</v>
      </c>
      <c r="BH386" s="9">
        <v>1.64</v>
      </c>
      <c r="BI386" s="9">
        <v>14.04</v>
      </c>
      <c r="BJ386" s="9">
        <v>0.14000000000000001</v>
      </c>
      <c r="BK386" s="9">
        <v>0</v>
      </c>
      <c r="BL386" s="9">
        <v>1.26</v>
      </c>
      <c r="BM386" s="9">
        <v>0.54</v>
      </c>
      <c r="BN386" s="9">
        <v>1.02</v>
      </c>
      <c r="BO386" s="9">
        <v>0</v>
      </c>
      <c r="BP386" s="9">
        <v>0</v>
      </c>
      <c r="BQ386" s="9">
        <v>0</v>
      </c>
      <c r="BR386" s="9">
        <v>176.2</v>
      </c>
      <c r="BT386" s="9">
        <v>0</v>
      </c>
      <c r="BV386" s="9">
        <v>0</v>
      </c>
      <c r="BW386" s="9">
        <v>0</v>
      </c>
      <c r="BX386" s="9">
        <v>0</v>
      </c>
      <c r="BY386" s="9">
        <v>0</v>
      </c>
      <c r="BZ386" s="9">
        <v>0</v>
      </c>
      <c r="CA386" s="9">
        <v>0</v>
      </c>
      <c r="CB386" s="9">
        <v>0</v>
      </c>
      <c r="CC386" s="9">
        <v>0</v>
      </c>
      <c r="CD386" s="9">
        <v>0</v>
      </c>
      <c r="CE386" s="9">
        <v>0</v>
      </c>
      <c r="CF386" s="9">
        <v>0</v>
      </c>
    </row>
    <row r="387" spans="1:84" s="10" customFormat="1" x14ac:dyDescent="0.25">
      <c r="A387" s="47"/>
      <c r="B387" s="48" t="s">
        <v>81</v>
      </c>
      <c r="C387" s="22" t="str">
        <f>C386</f>
        <v>200</v>
      </c>
      <c r="D387" s="49">
        <v>1</v>
      </c>
      <c r="E387" s="49">
        <v>0</v>
      </c>
      <c r="F387" s="49">
        <v>0.2</v>
      </c>
      <c r="G387" s="49">
        <v>0</v>
      </c>
      <c r="H387" s="49">
        <v>20.2</v>
      </c>
      <c r="I387" s="49">
        <v>86.48</v>
      </c>
      <c r="J387" s="17">
        <v>0</v>
      </c>
      <c r="K387" s="17">
        <v>0</v>
      </c>
      <c r="L387" s="17">
        <v>0</v>
      </c>
      <c r="M387" s="17">
        <v>0</v>
      </c>
      <c r="N387" s="17">
        <v>19.8</v>
      </c>
      <c r="O387" s="17">
        <v>0.4</v>
      </c>
      <c r="P387" s="17">
        <v>0.4</v>
      </c>
      <c r="Q387" s="17">
        <v>0</v>
      </c>
      <c r="R387" s="17">
        <v>0</v>
      </c>
      <c r="S387" s="17">
        <v>1</v>
      </c>
      <c r="T387" s="17">
        <v>0.6</v>
      </c>
      <c r="U387" s="17">
        <v>52</v>
      </c>
      <c r="V387" s="17">
        <v>240</v>
      </c>
      <c r="W387" s="17">
        <v>0.02</v>
      </c>
      <c r="X387" s="17">
        <v>0.2</v>
      </c>
      <c r="Y387" s="17">
        <v>4</v>
      </c>
      <c r="Z387" s="10">
        <v>0.4</v>
      </c>
      <c r="AA387" s="10">
        <v>0</v>
      </c>
      <c r="AB387" s="10">
        <v>0</v>
      </c>
      <c r="AC387" s="10">
        <v>28</v>
      </c>
      <c r="AD387" s="10">
        <v>28</v>
      </c>
      <c r="AE387" s="10">
        <v>4</v>
      </c>
      <c r="AF387" s="10">
        <v>16</v>
      </c>
      <c r="AG387" s="10">
        <v>4</v>
      </c>
      <c r="AH387" s="10">
        <v>14</v>
      </c>
      <c r="AI387" s="10">
        <v>26</v>
      </c>
      <c r="AJ387" s="10">
        <v>16</v>
      </c>
      <c r="AK387" s="10">
        <v>116</v>
      </c>
      <c r="AL387" s="10">
        <v>10</v>
      </c>
      <c r="AM387" s="10">
        <v>22</v>
      </c>
      <c r="AN387" s="10">
        <v>64</v>
      </c>
      <c r="AO387" s="10">
        <v>340</v>
      </c>
      <c r="AP387" s="10">
        <v>20</v>
      </c>
      <c r="AQ387" s="10">
        <v>24</v>
      </c>
      <c r="AR387" s="10">
        <v>10</v>
      </c>
      <c r="AS387" s="10">
        <v>8</v>
      </c>
      <c r="AT387" s="10">
        <v>2.06</v>
      </c>
      <c r="AU387" s="10">
        <v>1.22</v>
      </c>
      <c r="AV387" s="10">
        <v>0.62</v>
      </c>
      <c r="AW387" s="10">
        <v>1.22</v>
      </c>
      <c r="AX387" s="10">
        <v>1.32</v>
      </c>
      <c r="AY387" s="10">
        <v>9.2200000000000006</v>
      </c>
      <c r="AZ387" s="10">
        <v>0.7</v>
      </c>
      <c r="BA387" s="10">
        <v>11.44</v>
      </c>
      <c r="BB387" s="10">
        <v>0.36</v>
      </c>
      <c r="BC387" s="10">
        <v>6.3</v>
      </c>
      <c r="BD387" s="10">
        <v>0.6</v>
      </c>
      <c r="BE387" s="10">
        <v>0</v>
      </c>
      <c r="BF387" s="10">
        <v>0</v>
      </c>
      <c r="BG387" s="10">
        <v>0</v>
      </c>
      <c r="BH387" s="10">
        <v>1.64</v>
      </c>
      <c r="BI387" s="10">
        <v>14.04</v>
      </c>
      <c r="BJ387" s="10">
        <v>0.14000000000000001</v>
      </c>
      <c r="BK387" s="10">
        <v>0</v>
      </c>
      <c r="BL387" s="10">
        <v>1.26</v>
      </c>
      <c r="BM387" s="10">
        <v>0.54</v>
      </c>
      <c r="BN387" s="10">
        <v>1.02</v>
      </c>
      <c r="BO387" s="10">
        <v>0</v>
      </c>
      <c r="BP387" s="10">
        <v>0</v>
      </c>
      <c r="BQ387" s="10">
        <v>0</v>
      </c>
      <c r="BR387" s="10">
        <v>176.2</v>
      </c>
      <c r="BS387" s="10" t="e">
        <f>$I$387/#REF!*100</f>
        <v>#REF!</v>
      </c>
      <c r="BT387" s="10">
        <v>0</v>
      </c>
      <c r="BV387" s="10">
        <v>0</v>
      </c>
      <c r="BW387" s="10">
        <v>0</v>
      </c>
      <c r="BX387" s="10">
        <v>0</v>
      </c>
      <c r="BY387" s="10">
        <v>0</v>
      </c>
      <c r="BZ387" s="10">
        <v>0</v>
      </c>
      <c r="CA387" s="10">
        <v>0</v>
      </c>
      <c r="CB387" s="10">
        <v>0</v>
      </c>
      <c r="CC387" s="10">
        <v>0</v>
      </c>
      <c r="CD387" s="10">
        <v>0</v>
      </c>
      <c r="CE387" s="10">
        <v>0</v>
      </c>
      <c r="CF387" s="10">
        <v>0</v>
      </c>
    </row>
    <row r="388" spans="1:84" x14ac:dyDescent="0.25">
      <c r="A388" s="9"/>
      <c r="B388" s="57" t="s">
        <v>82</v>
      </c>
      <c r="C388" s="44"/>
      <c r="D388" s="45"/>
      <c r="E388" s="45"/>
      <c r="F388" s="45"/>
      <c r="G388" s="45"/>
      <c r="H388" s="45"/>
      <c r="I388" s="45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</row>
    <row r="389" spans="1:84" s="8" customFormat="1" x14ac:dyDescent="0.25">
      <c r="A389" s="9" t="str">
        <f>"23/1"</f>
        <v>23/1</v>
      </c>
      <c r="B389" s="46" t="s">
        <v>96</v>
      </c>
      <c r="C389" s="44" t="str">
        <f>"100"</f>
        <v>100</v>
      </c>
      <c r="D389" s="45">
        <v>1.02</v>
      </c>
      <c r="E389" s="45">
        <v>0</v>
      </c>
      <c r="F389" s="45">
        <v>5.08</v>
      </c>
      <c r="G389" s="45">
        <v>5.08</v>
      </c>
      <c r="H389" s="45">
        <v>3.54</v>
      </c>
      <c r="I389" s="45">
        <v>68.196730000000002</v>
      </c>
      <c r="J389" s="30">
        <v>0.63</v>
      </c>
      <c r="K389" s="30">
        <v>3.25</v>
      </c>
      <c r="L389" s="30">
        <v>0.63</v>
      </c>
      <c r="M389" s="30">
        <v>0</v>
      </c>
      <c r="N389" s="30">
        <v>3.26</v>
      </c>
      <c r="O389" s="30">
        <v>0.28000000000000003</v>
      </c>
      <c r="P389" s="30">
        <v>1.3</v>
      </c>
      <c r="Q389" s="30">
        <v>0</v>
      </c>
      <c r="R389" s="30">
        <v>0</v>
      </c>
      <c r="S389" s="30">
        <v>0.74</v>
      </c>
      <c r="T389" s="30">
        <v>1.1399999999999999</v>
      </c>
      <c r="U389" s="30">
        <v>192.41</v>
      </c>
      <c r="V389" s="30">
        <v>270.02999999999997</v>
      </c>
      <c r="W389" s="30">
        <v>0.04</v>
      </c>
      <c r="X389" s="30">
        <v>0.47</v>
      </c>
      <c r="Y389" s="30">
        <v>23.28</v>
      </c>
      <c r="Z389" s="50">
        <v>0</v>
      </c>
      <c r="AA389" s="8">
        <v>0</v>
      </c>
      <c r="AB389" s="8">
        <v>0</v>
      </c>
      <c r="AC389" s="8">
        <v>37.31</v>
      </c>
      <c r="AD389" s="8">
        <v>39.51</v>
      </c>
      <c r="AE389" s="8">
        <v>7.36</v>
      </c>
      <c r="AF389" s="8">
        <v>29.34</v>
      </c>
      <c r="AG389" s="8">
        <v>9.56</v>
      </c>
      <c r="AH389" s="8">
        <v>25.37</v>
      </c>
      <c r="AI389" s="8">
        <v>26.96</v>
      </c>
      <c r="AJ389" s="8">
        <v>22.73</v>
      </c>
      <c r="AK389" s="8">
        <v>131.56</v>
      </c>
      <c r="AL389" s="8">
        <v>16.64</v>
      </c>
      <c r="AM389" s="8">
        <v>19.850000000000001</v>
      </c>
      <c r="AN389" s="8">
        <v>485.65</v>
      </c>
      <c r="AO389" s="8">
        <v>252.2</v>
      </c>
      <c r="AP389" s="8">
        <v>20.09</v>
      </c>
      <c r="AQ389" s="8">
        <v>26.91</v>
      </c>
      <c r="AR389" s="8">
        <v>25.36</v>
      </c>
      <c r="AS389" s="8">
        <v>5.16</v>
      </c>
      <c r="AT389" s="8">
        <v>0.14000000000000001</v>
      </c>
      <c r="AU389" s="8">
        <v>0.06</v>
      </c>
      <c r="AV389" s="8">
        <v>0.03</v>
      </c>
      <c r="AW389" s="8">
        <v>0.08</v>
      </c>
      <c r="AX389" s="8">
        <v>0.09</v>
      </c>
      <c r="AY389" s="8">
        <v>0.41</v>
      </c>
      <c r="AZ389" s="8">
        <v>0.18</v>
      </c>
      <c r="BA389" s="8">
        <v>0.33</v>
      </c>
      <c r="BB389" s="8">
        <v>0.09</v>
      </c>
      <c r="BC389" s="8">
        <v>0.22</v>
      </c>
      <c r="BD389" s="8">
        <v>0.02</v>
      </c>
      <c r="BE389" s="8">
        <v>0.03</v>
      </c>
      <c r="BF389" s="8">
        <v>0</v>
      </c>
      <c r="BG389" s="8">
        <v>0</v>
      </c>
      <c r="BH389" s="8">
        <v>0.08</v>
      </c>
      <c r="BI389" s="8">
        <v>1.2</v>
      </c>
      <c r="BJ389" s="8">
        <v>0.02</v>
      </c>
      <c r="BK389" s="8">
        <v>0</v>
      </c>
      <c r="BL389" s="8">
        <v>2.89</v>
      </c>
      <c r="BM389" s="8">
        <v>0</v>
      </c>
      <c r="BN389" s="8">
        <v>0</v>
      </c>
      <c r="BO389" s="8">
        <v>0</v>
      </c>
      <c r="BP389" s="8">
        <v>0</v>
      </c>
      <c r="BQ389" s="8">
        <v>0</v>
      </c>
      <c r="BR389" s="8">
        <v>87.41</v>
      </c>
      <c r="BT389" s="8">
        <v>124.13</v>
      </c>
      <c r="BV389" s="8">
        <v>0</v>
      </c>
      <c r="BW389" s="8">
        <v>0</v>
      </c>
      <c r="BX389" s="8">
        <v>0</v>
      </c>
      <c r="BY389" s="8">
        <v>0</v>
      </c>
      <c r="BZ389" s="8">
        <v>0</v>
      </c>
      <c r="CA389" s="8">
        <v>0</v>
      </c>
      <c r="CB389" s="8">
        <v>0</v>
      </c>
      <c r="CC389" s="8">
        <v>0</v>
      </c>
      <c r="CD389" s="8">
        <v>0</v>
      </c>
      <c r="CE389" s="8">
        <v>0</v>
      </c>
      <c r="CF389" s="8">
        <v>0.5</v>
      </c>
    </row>
    <row r="390" spans="1:84" s="8" customFormat="1" x14ac:dyDescent="0.25">
      <c r="A390" s="9" t="str">
        <f>"3/2"</f>
        <v>3/2</v>
      </c>
      <c r="B390" s="46" t="s">
        <v>182</v>
      </c>
      <c r="C390" s="44" t="str">
        <f>"300"</f>
        <v>300</v>
      </c>
      <c r="D390" s="45">
        <v>2.71</v>
      </c>
      <c r="E390" s="45">
        <v>0.31</v>
      </c>
      <c r="F390" s="45">
        <v>7.09</v>
      </c>
      <c r="G390" s="45">
        <v>6.26</v>
      </c>
      <c r="H390" s="45">
        <v>15.59</v>
      </c>
      <c r="I390" s="45">
        <v>142.05726899999999</v>
      </c>
      <c r="J390" s="30">
        <v>1.87</v>
      </c>
      <c r="K390" s="30">
        <v>3.9</v>
      </c>
      <c r="L390" s="30">
        <v>1.08</v>
      </c>
      <c r="M390" s="30">
        <v>0</v>
      </c>
      <c r="N390" s="30">
        <v>9.5299999999999994</v>
      </c>
      <c r="O390" s="30">
        <v>6.05</v>
      </c>
      <c r="P390" s="30">
        <v>2.6</v>
      </c>
      <c r="Q390" s="30">
        <v>0</v>
      </c>
      <c r="R390" s="30">
        <v>0</v>
      </c>
      <c r="S390" s="30">
        <v>0.38</v>
      </c>
      <c r="T390" s="30">
        <v>2.78</v>
      </c>
      <c r="U390" s="30">
        <v>607.79999999999995</v>
      </c>
      <c r="V390" s="30">
        <v>413.94</v>
      </c>
      <c r="W390" s="30">
        <v>0.06</v>
      </c>
      <c r="X390" s="30">
        <v>0.78</v>
      </c>
      <c r="Y390" s="30">
        <v>12.98</v>
      </c>
      <c r="Z390" s="50">
        <v>0</v>
      </c>
      <c r="AA390" s="8">
        <v>0</v>
      </c>
      <c r="AB390" s="8">
        <v>0</v>
      </c>
      <c r="AC390" s="8">
        <v>93.54</v>
      </c>
      <c r="AD390" s="8">
        <v>87.11</v>
      </c>
      <c r="AE390" s="8">
        <v>24.87</v>
      </c>
      <c r="AF390" s="8">
        <v>62.01</v>
      </c>
      <c r="AG390" s="8">
        <v>18.3</v>
      </c>
      <c r="AH390" s="8">
        <v>69.75</v>
      </c>
      <c r="AI390" s="8">
        <v>76.83</v>
      </c>
      <c r="AJ390" s="8">
        <v>124.2</v>
      </c>
      <c r="AK390" s="8">
        <v>233.98</v>
      </c>
      <c r="AL390" s="8">
        <v>28.62</v>
      </c>
      <c r="AM390" s="8">
        <v>58.93</v>
      </c>
      <c r="AN390" s="8">
        <v>392.67</v>
      </c>
      <c r="AO390" s="8">
        <v>2.4</v>
      </c>
      <c r="AP390" s="8">
        <v>81.87</v>
      </c>
      <c r="AQ390" s="8">
        <v>73.55</v>
      </c>
      <c r="AR390" s="8">
        <v>57.09</v>
      </c>
      <c r="AS390" s="8">
        <v>24.82</v>
      </c>
      <c r="AT390" s="8">
        <v>0.01</v>
      </c>
      <c r="AU390" s="8">
        <v>0.01</v>
      </c>
      <c r="AV390" s="8">
        <v>0</v>
      </c>
      <c r="AW390" s="8">
        <v>0.01</v>
      </c>
      <c r="AX390" s="8">
        <v>0.01</v>
      </c>
      <c r="AY390" s="8">
        <v>0.06</v>
      </c>
      <c r="AZ390" s="8">
        <v>0</v>
      </c>
      <c r="BA390" s="8">
        <v>0.43</v>
      </c>
      <c r="BB390" s="8">
        <v>0</v>
      </c>
      <c r="BC390" s="8">
        <v>0.26</v>
      </c>
      <c r="BD390" s="8">
        <v>0.02</v>
      </c>
      <c r="BE390" s="8">
        <v>0.04</v>
      </c>
      <c r="BF390" s="8">
        <v>0</v>
      </c>
      <c r="BG390" s="8">
        <v>0.01</v>
      </c>
      <c r="BH390" s="8">
        <v>0.01</v>
      </c>
      <c r="BI390" s="8">
        <v>1.39</v>
      </c>
      <c r="BJ390" s="8">
        <v>0</v>
      </c>
      <c r="BK390" s="8">
        <v>0</v>
      </c>
      <c r="BL390" s="8">
        <v>3.59</v>
      </c>
      <c r="BM390" s="8">
        <v>0</v>
      </c>
      <c r="BN390" s="8">
        <v>0.01</v>
      </c>
      <c r="BO390" s="8">
        <v>0</v>
      </c>
      <c r="BP390" s="8">
        <v>0</v>
      </c>
      <c r="BQ390" s="8">
        <v>0</v>
      </c>
      <c r="BR390" s="8">
        <v>363.38</v>
      </c>
      <c r="BT390" s="8">
        <v>202.4</v>
      </c>
      <c r="BV390" s="8">
        <v>0</v>
      </c>
      <c r="BW390" s="8">
        <v>0</v>
      </c>
      <c r="BX390" s="8">
        <v>0</v>
      </c>
      <c r="BY390" s="8">
        <v>0</v>
      </c>
      <c r="BZ390" s="8">
        <v>0</v>
      </c>
      <c r="CA390" s="8">
        <v>0</v>
      </c>
      <c r="CB390" s="8">
        <v>0</v>
      </c>
      <c r="CC390" s="8">
        <v>0</v>
      </c>
      <c r="CD390" s="8">
        <v>0</v>
      </c>
      <c r="CE390" s="8">
        <v>3</v>
      </c>
      <c r="CF390" s="8">
        <v>1.5</v>
      </c>
    </row>
    <row r="391" spans="1:84" s="8" customFormat="1" x14ac:dyDescent="0.25">
      <c r="A391" s="9" t="str">
        <f>"2"</f>
        <v>2</v>
      </c>
      <c r="B391" s="54" t="s">
        <v>183</v>
      </c>
      <c r="C391" s="44">
        <v>150</v>
      </c>
      <c r="D391" s="45">
        <v>11.59</v>
      </c>
      <c r="E391" s="45">
        <v>9.68</v>
      </c>
      <c r="F391" s="45">
        <v>4.34</v>
      </c>
      <c r="G391" s="45">
        <v>2.76</v>
      </c>
      <c r="H391" s="45">
        <v>14.11</v>
      </c>
      <c r="I391" s="45">
        <v>145.268141076923</v>
      </c>
      <c r="J391" s="30">
        <v>1.36</v>
      </c>
      <c r="K391" s="30">
        <v>2.2799999999999998</v>
      </c>
      <c r="L391" s="30">
        <v>1.36</v>
      </c>
      <c r="M391" s="30">
        <v>0</v>
      </c>
      <c r="N391" s="30">
        <v>4.88</v>
      </c>
      <c r="O391" s="30">
        <v>9.24</v>
      </c>
      <c r="P391" s="30">
        <v>1.36</v>
      </c>
      <c r="Q391" s="30">
        <v>0</v>
      </c>
      <c r="R391" s="30">
        <v>0</v>
      </c>
      <c r="S391" s="30">
        <v>0.24</v>
      </c>
      <c r="T391" s="30">
        <v>0.75</v>
      </c>
      <c r="U391" s="30">
        <v>0</v>
      </c>
      <c r="V391" s="30">
        <v>130.52000000000001</v>
      </c>
      <c r="W391" s="30">
        <v>0.03</v>
      </c>
      <c r="X391" s="30">
        <v>0.35</v>
      </c>
      <c r="Y391" s="30">
        <v>1.96</v>
      </c>
      <c r="Z391" s="50">
        <v>0</v>
      </c>
      <c r="AA391" s="8">
        <v>0</v>
      </c>
      <c r="AB391" s="8">
        <v>0</v>
      </c>
      <c r="AC391" s="8">
        <v>106.75</v>
      </c>
      <c r="AD391" s="8">
        <v>38.1</v>
      </c>
      <c r="AE391" s="8">
        <v>23.36</v>
      </c>
      <c r="AF391" s="8">
        <v>59.31</v>
      </c>
      <c r="AG391" s="8">
        <v>13.91</v>
      </c>
      <c r="AH391" s="8">
        <v>67.989999999999995</v>
      </c>
      <c r="AI391" s="8">
        <v>52.41</v>
      </c>
      <c r="AJ391" s="8">
        <v>81.739999999999995</v>
      </c>
      <c r="AK391" s="8">
        <v>74.849999999999994</v>
      </c>
      <c r="AL391" s="8">
        <v>29.53</v>
      </c>
      <c r="AM391" s="8">
        <v>46.52</v>
      </c>
      <c r="AN391" s="8">
        <v>424.09</v>
      </c>
      <c r="AO391" s="8">
        <v>0</v>
      </c>
      <c r="AP391" s="8">
        <v>159.31</v>
      </c>
      <c r="AQ391" s="8">
        <v>90.26</v>
      </c>
      <c r="AR391" s="8">
        <v>36.07</v>
      </c>
      <c r="AS391" s="8">
        <v>30.98</v>
      </c>
      <c r="AT391" s="8">
        <v>0.02</v>
      </c>
      <c r="AU391" s="8">
        <v>0.01</v>
      </c>
      <c r="AV391" s="8">
        <v>0.01</v>
      </c>
      <c r="AW391" s="8">
        <v>0.01</v>
      </c>
      <c r="AX391" s="8">
        <v>0.02</v>
      </c>
      <c r="AY391" s="8">
        <v>7.0000000000000007E-2</v>
      </c>
      <c r="AZ391" s="8">
        <v>0</v>
      </c>
      <c r="BA391" s="8">
        <v>0.37</v>
      </c>
      <c r="BB391" s="8">
        <v>0</v>
      </c>
      <c r="BC391" s="8">
        <v>0.17</v>
      </c>
      <c r="BD391" s="8">
        <v>0.01</v>
      </c>
      <c r="BE391" s="8">
        <v>0.02</v>
      </c>
      <c r="BF391" s="8">
        <v>0</v>
      </c>
      <c r="BG391" s="8">
        <v>0</v>
      </c>
      <c r="BH391" s="8">
        <v>0.02</v>
      </c>
      <c r="BI391" s="8">
        <v>0.79</v>
      </c>
      <c r="BJ391" s="8">
        <v>0</v>
      </c>
      <c r="BK391" s="8">
        <v>0</v>
      </c>
      <c r="BL391" s="8">
        <v>1.61</v>
      </c>
      <c r="BM391" s="8">
        <v>0.02</v>
      </c>
      <c r="BN391" s="8">
        <v>0</v>
      </c>
      <c r="BO391" s="8">
        <v>0</v>
      </c>
      <c r="BP391" s="8">
        <v>0</v>
      </c>
      <c r="BQ391" s="8">
        <v>0</v>
      </c>
      <c r="BR391" s="8">
        <v>92.86</v>
      </c>
      <c r="BT391" s="8">
        <v>92.24</v>
      </c>
      <c r="BV391" s="8">
        <v>0</v>
      </c>
      <c r="BW391" s="8">
        <v>0</v>
      </c>
      <c r="BX391" s="8">
        <v>0</v>
      </c>
      <c r="BY391" s="8">
        <v>0</v>
      </c>
      <c r="BZ391" s="8">
        <v>0</v>
      </c>
      <c r="CA391" s="8">
        <v>0</v>
      </c>
      <c r="CB391" s="8">
        <v>0</v>
      </c>
      <c r="CC391" s="8">
        <v>0</v>
      </c>
      <c r="CD391" s="8">
        <v>0</v>
      </c>
      <c r="CE391" s="8">
        <v>1</v>
      </c>
      <c r="CF391" s="8">
        <v>0</v>
      </c>
    </row>
    <row r="392" spans="1:84" s="8" customFormat="1" x14ac:dyDescent="0.25">
      <c r="A392" s="9" t="str">
        <f>"13/3"</f>
        <v>13/3</v>
      </c>
      <c r="B392" s="46" t="s">
        <v>149</v>
      </c>
      <c r="C392" s="44" t="str">
        <f>"200"</f>
        <v>200</v>
      </c>
      <c r="D392" s="45">
        <v>4.66</v>
      </c>
      <c r="E392" s="45">
        <v>0</v>
      </c>
      <c r="F392" s="45">
        <v>3.8</v>
      </c>
      <c r="G392" s="45">
        <v>4.32</v>
      </c>
      <c r="H392" s="45">
        <v>18.09</v>
      </c>
      <c r="I392" s="45">
        <v>134.82111866666699</v>
      </c>
      <c r="J392" s="30">
        <v>0.51</v>
      </c>
      <c r="K392" s="30">
        <v>2.6</v>
      </c>
      <c r="L392" s="30">
        <v>0</v>
      </c>
      <c r="M392" s="30">
        <v>0</v>
      </c>
      <c r="N392" s="30">
        <v>15.36</v>
      </c>
      <c r="O392" s="30">
        <v>2.73</v>
      </c>
      <c r="P392" s="30">
        <v>5.05</v>
      </c>
      <c r="Q392" s="30">
        <v>0</v>
      </c>
      <c r="R392" s="30">
        <v>0</v>
      </c>
      <c r="S392" s="30">
        <v>0.77</v>
      </c>
      <c r="T392" s="30">
        <v>3.27</v>
      </c>
      <c r="U392" s="30">
        <v>550.49</v>
      </c>
      <c r="V392" s="30">
        <v>658.64</v>
      </c>
      <c r="W392" s="30">
        <v>0.09</v>
      </c>
      <c r="X392" s="30">
        <v>1.49</v>
      </c>
      <c r="Y392" s="30">
        <v>20.87</v>
      </c>
      <c r="Z392" s="50">
        <v>0</v>
      </c>
      <c r="AA392" s="8">
        <v>0</v>
      </c>
      <c r="AB392" s="8">
        <v>0</v>
      </c>
      <c r="AC392" s="8">
        <v>175.12</v>
      </c>
      <c r="AD392" s="8">
        <v>146.69999999999999</v>
      </c>
      <c r="AE392" s="8">
        <v>54.35</v>
      </c>
      <c r="AF392" s="8">
        <v>113.69</v>
      </c>
      <c r="AG392" s="8">
        <v>26.6</v>
      </c>
      <c r="AH392" s="8">
        <v>144.04</v>
      </c>
      <c r="AI392" s="8">
        <v>172.88</v>
      </c>
      <c r="AJ392" s="8">
        <v>203.97</v>
      </c>
      <c r="AK392" s="8">
        <v>405.37</v>
      </c>
      <c r="AL392" s="8">
        <v>69.900000000000006</v>
      </c>
      <c r="AM392" s="8">
        <v>118.9</v>
      </c>
      <c r="AN392" s="8">
        <v>746.35</v>
      </c>
      <c r="AO392" s="8">
        <v>2.13</v>
      </c>
      <c r="AP392" s="8">
        <v>167.95</v>
      </c>
      <c r="AQ392" s="8">
        <v>150.87</v>
      </c>
      <c r="AR392" s="8">
        <v>119.38</v>
      </c>
      <c r="AS392" s="8">
        <v>52.44</v>
      </c>
      <c r="AT392" s="8">
        <v>0.01</v>
      </c>
      <c r="AU392" s="8">
        <v>0.01</v>
      </c>
      <c r="AV392" s="8">
        <v>0</v>
      </c>
      <c r="AW392" s="8">
        <v>0.01</v>
      </c>
      <c r="AX392" s="8">
        <v>0.01</v>
      </c>
      <c r="AY392" s="8">
        <v>0.05</v>
      </c>
      <c r="AZ392" s="8">
        <v>0</v>
      </c>
      <c r="BA392" s="8">
        <v>0.28999999999999998</v>
      </c>
      <c r="BB392" s="8">
        <v>0</v>
      </c>
      <c r="BC392" s="8">
        <v>0.18</v>
      </c>
      <c r="BD392" s="8">
        <v>0.01</v>
      </c>
      <c r="BE392" s="8">
        <v>0.02</v>
      </c>
      <c r="BF392" s="8">
        <v>0</v>
      </c>
      <c r="BG392" s="8">
        <v>0</v>
      </c>
      <c r="BH392" s="8">
        <v>0.01</v>
      </c>
      <c r="BI392" s="8">
        <v>0.92</v>
      </c>
      <c r="BJ392" s="8">
        <v>0</v>
      </c>
      <c r="BK392" s="8">
        <v>0</v>
      </c>
      <c r="BL392" s="8">
        <v>2.4</v>
      </c>
      <c r="BM392" s="8">
        <v>0</v>
      </c>
      <c r="BN392" s="8">
        <v>0.01</v>
      </c>
      <c r="BO392" s="8">
        <v>0</v>
      </c>
      <c r="BP392" s="8">
        <v>0</v>
      </c>
      <c r="BQ392" s="8">
        <v>0</v>
      </c>
      <c r="BR392" s="8">
        <v>281.20999999999998</v>
      </c>
      <c r="BT392" s="8">
        <v>326.04000000000002</v>
      </c>
      <c r="BV392" s="8">
        <v>0</v>
      </c>
      <c r="BW392" s="8">
        <v>0</v>
      </c>
      <c r="BX392" s="8">
        <v>0</v>
      </c>
      <c r="BY392" s="8">
        <v>0</v>
      </c>
      <c r="BZ392" s="8">
        <v>0</v>
      </c>
      <c r="CA392" s="8">
        <v>0</v>
      </c>
      <c r="CB392" s="8">
        <v>0</v>
      </c>
      <c r="CC392" s="8">
        <v>0</v>
      </c>
      <c r="CD392" s="8">
        <v>0</v>
      </c>
      <c r="CE392" s="8">
        <v>4</v>
      </c>
      <c r="CF392" s="8">
        <v>1.33</v>
      </c>
    </row>
    <row r="393" spans="1:84" s="8" customFormat="1" x14ac:dyDescent="0.25">
      <c r="A393" s="9" t="str">
        <f>"-"</f>
        <v>-</v>
      </c>
      <c r="B393" s="46" t="s">
        <v>87</v>
      </c>
      <c r="C393" s="44" t="str">
        <f>"120"</f>
        <v>120</v>
      </c>
      <c r="D393" s="45">
        <v>7.92</v>
      </c>
      <c r="E393" s="45">
        <v>0</v>
      </c>
      <c r="F393" s="45">
        <v>1.44</v>
      </c>
      <c r="G393" s="45">
        <v>1.44</v>
      </c>
      <c r="H393" s="45">
        <v>40.08</v>
      </c>
      <c r="I393" s="45">
        <v>232.05600000000001</v>
      </c>
      <c r="J393" s="30">
        <v>0.24</v>
      </c>
      <c r="K393" s="30">
        <v>0</v>
      </c>
      <c r="L393" s="30">
        <v>0</v>
      </c>
      <c r="M393" s="30">
        <v>0</v>
      </c>
      <c r="N393" s="30">
        <v>1.44</v>
      </c>
      <c r="O393" s="30">
        <v>38.64</v>
      </c>
      <c r="P393" s="30">
        <v>9.9600000000000009</v>
      </c>
      <c r="Q393" s="30">
        <v>0</v>
      </c>
      <c r="R393" s="30">
        <v>0</v>
      </c>
      <c r="S393" s="30">
        <v>1.2</v>
      </c>
      <c r="T393" s="30">
        <v>3</v>
      </c>
      <c r="U393" s="30">
        <v>732</v>
      </c>
      <c r="V393" s="30">
        <v>294</v>
      </c>
      <c r="W393" s="30">
        <v>0.1</v>
      </c>
      <c r="X393" s="30">
        <v>0.84</v>
      </c>
      <c r="Y393" s="30">
        <v>0</v>
      </c>
      <c r="Z393" s="50">
        <v>0</v>
      </c>
      <c r="AA393" s="8">
        <v>0</v>
      </c>
      <c r="AB393" s="8">
        <v>0</v>
      </c>
      <c r="AC393" s="8">
        <v>512.4</v>
      </c>
      <c r="AD393" s="8">
        <v>267.60000000000002</v>
      </c>
      <c r="AE393" s="8">
        <v>111.6</v>
      </c>
      <c r="AF393" s="8">
        <v>237.6</v>
      </c>
      <c r="AG393" s="8">
        <v>96</v>
      </c>
      <c r="AH393" s="8">
        <v>445.2</v>
      </c>
      <c r="AI393" s="8">
        <v>356.4</v>
      </c>
      <c r="AJ393" s="8">
        <v>349.2</v>
      </c>
      <c r="AK393" s="8">
        <v>556.79999999999995</v>
      </c>
      <c r="AL393" s="8">
        <v>148.80000000000001</v>
      </c>
      <c r="AM393" s="8">
        <v>372</v>
      </c>
      <c r="AN393" s="8">
        <v>1834.8</v>
      </c>
      <c r="AO393" s="8">
        <v>0</v>
      </c>
      <c r="AP393" s="8">
        <v>631.20000000000005</v>
      </c>
      <c r="AQ393" s="8">
        <v>349.2</v>
      </c>
      <c r="AR393" s="8">
        <v>216</v>
      </c>
      <c r="AS393" s="8">
        <v>156</v>
      </c>
      <c r="AT393" s="8">
        <v>0</v>
      </c>
      <c r="AU393" s="8">
        <v>0</v>
      </c>
      <c r="AV393" s="8">
        <v>0</v>
      </c>
      <c r="AW393" s="8">
        <v>0</v>
      </c>
      <c r="AX393" s="8">
        <v>0</v>
      </c>
      <c r="AY393" s="8">
        <v>0</v>
      </c>
      <c r="AZ393" s="8">
        <v>0</v>
      </c>
      <c r="BA393" s="8">
        <v>0.17</v>
      </c>
      <c r="BB393" s="8">
        <v>0</v>
      </c>
      <c r="BC393" s="8">
        <v>0.01</v>
      </c>
      <c r="BD393" s="8">
        <v>0.02</v>
      </c>
      <c r="BE393" s="8">
        <v>0</v>
      </c>
      <c r="BF393" s="8">
        <v>0</v>
      </c>
      <c r="BG393" s="8">
        <v>0</v>
      </c>
      <c r="BH393" s="8">
        <v>0.01</v>
      </c>
      <c r="BI393" s="8">
        <v>0.13</v>
      </c>
      <c r="BJ393" s="8">
        <v>0</v>
      </c>
      <c r="BK393" s="8">
        <v>0</v>
      </c>
      <c r="BL393" s="8">
        <v>0.57999999999999996</v>
      </c>
      <c r="BM393" s="8">
        <v>0.1</v>
      </c>
      <c r="BN393" s="8">
        <v>0</v>
      </c>
      <c r="BO393" s="8">
        <v>0</v>
      </c>
      <c r="BP393" s="8">
        <v>0</v>
      </c>
      <c r="BQ393" s="8">
        <v>0</v>
      </c>
      <c r="BR393" s="8">
        <v>56.4</v>
      </c>
      <c r="BT393" s="8">
        <v>1</v>
      </c>
      <c r="BV393" s="8">
        <v>0</v>
      </c>
      <c r="BW393" s="8">
        <v>0</v>
      </c>
      <c r="BX393" s="8">
        <v>0</v>
      </c>
      <c r="BY393" s="8">
        <v>0</v>
      </c>
      <c r="BZ393" s="8">
        <v>0</v>
      </c>
      <c r="CA393" s="8">
        <v>0</v>
      </c>
      <c r="CB393" s="8">
        <v>0</v>
      </c>
      <c r="CC393" s="8">
        <v>0</v>
      </c>
      <c r="CD393" s="8">
        <v>0</v>
      </c>
      <c r="CE393" s="8">
        <v>0</v>
      </c>
      <c r="CF393" s="8">
        <v>0</v>
      </c>
    </row>
    <row r="394" spans="1:84" s="9" customFormat="1" x14ac:dyDescent="0.25">
      <c r="A394" s="9" t="str">
        <f>"2/10"</f>
        <v>2/10</v>
      </c>
      <c r="B394" s="46" t="s">
        <v>173</v>
      </c>
      <c r="C394" s="44" t="str">
        <f>"200"</f>
        <v>200</v>
      </c>
      <c r="D394" s="45">
        <v>0.3</v>
      </c>
      <c r="E394" s="45">
        <v>0</v>
      </c>
      <c r="F394" s="45">
        <v>0.01</v>
      </c>
      <c r="G394" s="45">
        <v>0.01</v>
      </c>
      <c r="H394" s="45">
        <v>20.309999999999999</v>
      </c>
      <c r="I394" s="45">
        <v>80.263999999999996</v>
      </c>
      <c r="J394" s="30">
        <v>0</v>
      </c>
      <c r="K394" s="30">
        <v>0</v>
      </c>
      <c r="L394" s="30">
        <v>0</v>
      </c>
      <c r="M394" s="30">
        <v>0</v>
      </c>
      <c r="N394" s="30">
        <v>20.190000000000001</v>
      </c>
      <c r="O394" s="30">
        <v>0.12</v>
      </c>
      <c r="P394" s="30">
        <v>0.88</v>
      </c>
      <c r="Q394" s="30">
        <v>0</v>
      </c>
      <c r="R394" s="30">
        <v>0</v>
      </c>
      <c r="S394" s="30">
        <v>0</v>
      </c>
      <c r="T394" s="30">
        <v>0.33</v>
      </c>
      <c r="U394" s="30">
        <v>0.83</v>
      </c>
      <c r="V394" s="30">
        <v>69.13</v>
      </c>
      <c r="W394" s="30">
        <v>0.01</v>
      </c>
      <c r="X394" s="30">
        <v>0.12</v>
      </c>
      <c r="Y394" s="30">
        <v>20.16</v>
      </c>
      <c r="Z394" s="51">
        <v>0</v>
      </c>
      <c r="AA394" s="9">
        <v>0</v>
      </c>
      <c r="AB394" s="9">
        <v>0</v>
      </c>
      <c r="AC394" s="9">
        <v>0</v>
      </c>
      <c r="AD394" s="9">
        <v>0</v>
      </c>
      <c r="AE394" s="9">
        <v>0</v>
      </c>
      <c r="AF394" s="9">
        <v>0</v>
      </c>
      <c r="AG394" s="9">
        <v>0</v>
      </c>
      <c r="AH394" s="9">
        <v>0</v>
      </c>
      <c r="AI394" s="9">
        <v>0</v>
      </c>
      <c r="AJ394" s="9">
        <v>0</v>
      </c>
      <c r="AK394" s="9">
        <v>0</v>
      </c>
      <c r="AL394" s="9">
        <v>0</v>
      </c>
      <c r="AM394" s="9">
        <v>0</v>
      </c>
      <c r="AN394" s="9">
        <v>0</v>
      </c>
      <c r="AO394" s="9">
        <v>0</v>
      </c>
      <c r="AP394" s="9">
        <v>0</v>
      </c>
      <c r="AQ394" s="9">
        <v>0</v>
      </c>
      <c r="AR394" s="9">
        <v>0</v>
      </c>
      <c r="AS394" s="9">
        <v>0</v>
      </c>
      <c r="AT394" s="9">
        <v>0</v>
      </c>
      <c r="AU394" s="9">
        <v>0</v>
      </c>
      <c r="AV394" s="9">
        <v>0</v>
      </c>
      <c r="AW394" s="9">
        <v>0</v>
      </c>
      <c r="AX394" s="9">
        <v>0</v>
      </c>
      <c r="AY394" s="9">
        <v>0</v>
      </c>
      <c r="AZ394" s="9">
        <v>0</v>
      </c>
      <c r="BA394" s="9">
        <v>0</v>
      </c>
      <c r="BB394" s="9">
        <v>0</v>
      </c>
      <c r="BC394" s="9">
        <v>0</v>
      </c>
      <c r="BD394" s="9">
        <v>0</v>
      </c>
      <c r="BE394" s="9">
        <v>0</v>
      </c>
      <c r="BF394" s="9">
        <v>0</v>
      </c>
      <c r="BG394" s="9">
        <v>0</v>
      </c>
      <c r="BH394" s="9">
        <v>0</v>
      </c>
      <c r="BI394" s="9">
        <v>0</v>
      </c>
      <c r="BJ394" s="9">
        <v>0</v>
      </c>
      <c r="BK394" s="9">
        <v>0</v>
      </c>
      <c r="BL394" s="9">
        <v>0</v>
      </c>
      <c r="BM394" s="9">
        <v>0</v>
      </c>
      <c r="BN394" s="9">
        <v>0</v>
      </c>
      <c r="BO394" s="9">
        <v>0</v>
      </c>
      <c r="BP394" s="9">
        <v>0</v>
      </c>
      <c r="BQ394" s="9">
        <v>0</v>
      </c>
      <c r="BR394" s="9">
        <v>0</v>
      </c>
      <c r="BT394" s="9">
        <v>23.33</v>
      </c>
      <c r="BV394" s="9">
        <v>0</v>
      </c>
      <c r="BW394" s="9">
        <v>0</v>
      </c>
      <c r="BX394" s="9">
        <v>0</v>
      </c>
      <c r="BY394" s="9">
        <v>0</v>
      </c>
      <c r="BZ394" s="9">
        <v>0</v>
      </c>
      <c r="CA394" s="9">
        <v>0</v>
      </c>
      <c r="CB394" s="9">
        <v>0</v>
      </c>
      <c r="CC394" s="9">
        <v>0</v>
      </c>
      <c r="CD394" s="9">
        <v>0</v>
      </c>
      <c r="CE394" s="9">
        <v>15</v>
      </c>
      <c r="CF394" s="9">
        <v>0</v>
      </c>
    </row>
    <row r="395" spans="1:84" s="10" customFormat="1" x14ac:dyDescent="0.25">
      <c r="A395" s="47"/>
      <c r="B395" s="48" t="s">
        <v>89</v>
      </c>
      <c r="C395" s="22">
        <f>C394+C393+C392+C391+C390+C389</f>
        <v>1070</v>
      </c>
      <c r="D395" s="49">
        <f>SUM(D389:D394)</f>
        <v>28.2</v>
      </c>
      <c r="E395" s="49">
        <f t="shared" ref="E395:Y395" si="2">SUM(E389:E394)</f>
        <v>9.99</v>
      </c>
      <c r="F395" s="49">
        <f t="shared" si="2"/>
        <v>21.76</v>
      </c>
      <c r="G395" s="49">
        <f t="shared" si="2"/>
        <v>19.87</v>
      </c>
      <c r="H395" s="49">
        <f t="shared" si="2"/>
        <v>111.72</v>
      </c>
      <c r="I395" s="49">
        <f t="shared" si="2"/>
        <v>802.66325874358995</v>
      </c>
      <c r="J395" s="49">
        <f t="shared" si="2"/>
        <v>4.6100000000000003</v>
      </c>
      <c r="K395" s="49">
        <f t="shared" si="2"/>
        <v>12.03</v>
      </c>
      <c r="L395" s="49">
        <f t="shared" si="2"/>
        <v>3.07</v>
      </c>
      <c r="M395" s="49">
        <f t="shared" si="2"/>
        <v>0</v>
      </c>
      <c r="N395" s="49">
        <f t="shared" si="2"/>
        <v>54.66</v>
      </c>
      <c r="O395" s="49">
        <f t="shared" si="2"/>
        <v>57.06</v>
      </c>
      <c r="P395" s="49">
        <f t="shared" si="2"/>
        <v>21.15</v>
      </c>
      <c r="Q395" s="49">
        <f t="shared" si="2"/>
        <v>0</v>
      </c>
      <c r="R395" s="49">
        <f t="shared" si="2"/>
        <v>0</v>
      </c>
      <c r="S395" s="49">
        <f t="shared" si="2"/>
        <v>3.33</v>
      </c>
      <c r="T395" s="49">
        <f t="shared" si="2"/>
        <v>11.27</v>
      </c>
      <c r="U395" s="49">
        <f t="shared" si="2"/>
        <v>2083.5300000000002</v>
      </c>
      <c r="V395" s="49">
        <f t="shared" si="2"/>
        <v>1836.26</v>
      </c>
      <c r="W395" s="49">
        <f t="shared" si="2"/>
        <v>0.33</v>
      </c>
      <c r="X395" s="49">
        <f t="shared" si="2"/>
        <v>4.05</v>
      </c>
      <c r="Y395" s="49">
        <f t="shared" si="2"/>
        <v>79.25</v>
      </c>
      <c r="Z395" s="10">
        <v>0</v>
      </c>
      <c r="AA395" s="10">
        <v>0</v>
      </c>
      <c r="AB395" s="10">
        <v>0</v>
      </c>
      <c r="AC395" s="10">
        <v>2770.47</v>
      </c>
      <c r="AD395" s="10">
        <v>2249.2399999999998</v>
      </c>
      <c r="AE395" s="10">
        <v>727.69</v>
      </c>
      <c r="AF395" s="10">
        <v>1399.34</v>
      </c>
      <c r="AG395" s="10">
        <v>414.64</v>
      </c>
      <c r="AH395" s="10">
        <v>1744.63</v>
      </c>
      <c r="AI395" s="10">
        <v>1867.41</v>
      </c>
      <c r="AJ395" s="10">
        <v>1918.89</v>
      </c>
      <c r="AK395" s="10">
        <v>3056.13</v>
      </c>
      <c r="AL395" s="10">
        <v>1084.6500000000001</v>
      </c>
      <c r="AM395" s="10">
        <v>1697.46</v>
      </c>
      <c r="AN395" s="10">
        <v>7843.53</v>
      </c>
      <c r="AO395" s="10">
        <v>309.24</v>
      </c>
      <c r="AP395" s="10">
        <v>2151.79</v>
      </c>
      <c r="AQ395" s="10">
        <v>1640.45</v>
      </c>
      <c r="AR395" s="10">
        <v>1179.81</v>
      </c>
      <c r="AS395" s="10">
        <v>608.41</v>
      </c>
      <c r="AT395" s="10">
        <v>0.17</v>
      </c>
      <c r="AU395" s="10">
        <v>0.08</v>
      </c>
      <c r="AV395" s="10">
        <v>0.04</v>
      </c>
      <c r="AW395" s="10">
        <v>0.1</v>
      </c>
      <c r="AX395" s="10">
        <v>0.11</v>
      </c>
      <c r="AY395" s="10">
        <v>1.04</v>
      </c>
      <c r="AZ395" s="10">
        <v>0.01</v>
      </c>
      <c r="BA395" s="10">
        <v>21.01</v>
      </c>
      <c r="BB395" s="10">
        <v>0.01</v>
      </c>
      <c r="BC395" s="10">
        <v>23.23</v>
      </c>
      <c r="BD395" s="10">
        <v>1.1499999999999999</v>
      </c>
      <c r="BE395" s="10">
        <v>0.25</v>
      </c>
      <c r="BF395" s="10">
        <v>0</v>
      </c>
      <c r="BG395" s="10">
        <v>0.01</v>
      </c>
      <c r="BH395" s="10">
        <v>0.94</v>
      </c>
      <c r="BI395" s="10">
        <v>33.4</v>
      </c>
      <c r="BJ395" s="10">
        <v>0.03</v>
      </c>
      <c r="BK395" s="10">
        <v>0</v>
      </c>
      <c r="BL395" s="10">
        <v>18.39</v>
      </c>
      <c r="BM395" s="10">
        <v>0.12</v>
      </c>
      <c r="BN395" s="10">
        <v>0.03</v>
      </c>
      <c r="BO395" s="10">
        <v>0</v>
      </c>
      <c r="BP395" s="10">
        <v>0</v>
      </c>
      <c r="BQ395" s="10">
        <v>0</v>
      </c>
      <c r="BR395" s="10">
        <v>618.75</v>
      </c>
      <c r="BS395" s="10" t="e">
        <f>$I$395/#REF!*100</f>
        <v>#REF!</v>
      </c>
      <c r="BT395" s="10">
        <v>788.27</v>
      </c>
      <c r="BV395" s="10">
        <v>0</v>
      </c>
      <c r="BW395" s="10">
        <v>0</v>
      </c>
      <c r="BX395" s="10">
        <v>0</v>
      </c>
      <c r="BY395" s="10">
        <v>0</v>
      </c>
      <c r="BZ395" s="10">
        <v>0</v>
      </c>
      <c r="CA395" s="10">
        <v>0</v>
      </c>
      <c r="CB395" s="10">
        <v>0</v>
      </c>
      <c r="CC395" s="10">
        <v>0</v>
      </c>
      <c r="CD395" s="10">
        <v>0</v>
      </c>
      <c r="CE395" s="10">
        <v>23</v>
      </c>
      <c r="CF395" s="10">
        <v>6.83</v>
      </c>
    </row>
    <row r="396" spans="1:84" x14ac:dyDescent="0.25">
      <c r="A396" s="9"/>
      <c r="B396" s="57" t="s">
        <v>90</v>
      </c>
      <c r="C396" s="44"/>
      <c r="D396" s="45"/>
      <c r="E396" s="45"/>
      <c r="F396" s="45"/>
      <c r="G396" s="45"/>
      <c r="H396" s="45"/>
      <c r="I396" s="45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</row>
    <row r="397" spans="1:84" s="8" customFormat="1" x14ac:dyDescent="0.25">
      <c r="A397" s="9" t="str">
        <f>"23/10"</f>
        <v>23/10</v>
      </c>
      <c r="B397" s="46" t="s">
        <v>156</v>
      </c>
      <c r="C397" s="44" t="str">
        <f>"200"</f>
        <v>200</v>
      </c>
      <c r="D397" s="45">
        <v>0.13</v>
      </c>
      <c r="E397" s="45">
        <v>0</v>
      </c>
      <c r="F397" s="45">
        <v>0.05</v>
      </c>
      <c r="G397" s="45">
        <v>0.05</v>
      </c>
      <c r="H397" s="45">
        <v>24.88</v>
      </c>
      <c r="I397" s="45">
        <v>99.457599999999999</v>
      </c>
      <c r="J397" s="30">
        <v>0</v>
      </c>
      <c r="K397" s="30">
        <v>0</v>
      </c>
      <c r="L397" s="30">
        <v>0</v>
      </c>
      <c r="M397" s="30">
        <v>0</v>
      </c>
      <c r="N397" s="30">
        <v>24.88</v>
      </c>
      <c r="O397" s="30">
        <v>0</v>
      </c>
      <c r="P397" s="30">
        <v>0.83</v>
      </c>
      <c r="Q397" s="30">
        <v>0</v>
      </c>
      <c r="R397" s="30">
        <v>0</v>
      </c>
      <c r="S397" s="30">
        <v>0.78</v>
      </c>
      <c r="T397" s="30">
        <v>0.1</v>
      </c>
      <c r="U397" s="30">
        <v>0</v>
      </c>
      <c r="V397" s="30">
        <v>30.47</v>
      </c>
      <c r="W397" s="30">
        <v>0.01</v>
      </c>
      <c r="X397" s="30">
        <v>0.05</v>
      </c>
      <c r="Y397" s="30">
        <v>3.75</v>
      </c>
      <c r="Z397" s="50">
        <v>0</v>
      </c>
      <c r="AA397" s="8">
        <v>0</v>
      </c>
      <c r="AB397" s="8">
        <v>0</v>
      </c>
      <c r="AC397" s="8">
        <v>0</v>
      </c>
      <c r="AD397" s="8">
        <v>0</v>
      </c>
      <c r="AE397" s="8">
        <v>0</v>
      </c>
      <c r="AF397" s="8">
        <v>0</v>
      </c>
      <c r="AG397" s="8">
        <v>0</v>
      </c>
      <c r="AH397" s="8">
        <v>0</v>
      </c>
      <c r="AI397" s="8">
        <v>0</v>
      </c>
      <c r="AJ397" s="8">
        <v>0</v>
      </c>
      <c r="AK397" s="8">
        <v>0</v>
      </c>
      <c r="AL397" s="8">
        <v>0</v>
      </c>
      <c r="AM397" s="8">
        <v>0</v>
      </c>
      <c r="AN397" s="8">
        <v>0</v>
      </c>
      <c r="AO397" s="8">
        <v>0</v>
      </c>
      <c r="AP397" s="8">
        <v>0</v>
      </c>
      <c r="AQ397" s="8">
        <v>0</v>
      </c>
      <c r="AR397" s="8">
        <v>0</v>
      </c>
      <c r="AS397" s="8">
        <v>0</v>
      </c>
      <c r="AT397" s="8">
        <v>0</v>
      </c>
      <c r="AU397" s="8">
        <v>0</v>
      </c>
      <c r="AV397" s="8">
        <v>0</v>
      </c>
      <c r="AW397" s="8">
        <v>0</v>
      </c>
      <c r="AX397" s="8">
        <v>0</v>
      </c>
      <c r="AY397" s="8">
        <v>0</v>
      </c>
      <c r="AZ397" s="8">
        <v>0</v>
      </c>
      <c r="BA397" s="8">
        <v>0</v>
      </c>
      <c r="BB397" s="8">
        <v>0</v>
      </c>
      <c r="BC397" s="8">
        <v>0</v>
      </c>
      <c r="BD397" s="8">
        <v>0</v>
      </c>
      <c r="BE397" s="8">
        <v>0</v>
      </c>
      <c r="BF397" s="8">
        <v>0</v>
      </c>
      <c r="BG397" s="8">
        <v>0</v>
      </c>
      <c r="BH397" s="8">
        <v>0</v>
      </c>
      <c r="BI397" s="8">
        <v>0</v>
      </c>
      <c r="BJ397" s="8">
        <v>0</v>
      </c>
      <c r="BK397" s="8">
        <v>0</v>
      </c>
      <c r="BL397" s="8">
        <v>0</v>
      </c>
      <c r="BM397" s="8">
        <v>0</v>
      </c>
      <c r="BN397" s="8">
        <v>0</v>
      </c>
      <c r="BO397" s="8">
        <v>0</v>
      </c>
      <c r="BP397" s="8">
        <v>0</v>
      </c>
      <c r="BQ397" s="8">
        <v>0</v>
      </c>
      <c r="BR397" s="8">
        <v>225.25</v>
      </c>
      <c r="BT397" s="8">
        <v>0</v>
      </c>
      <c r="BV397" s="8">
        <v>0</v>
      </c>
      <c r="BW397" s="8">
        <v>0</v>
      </c>
      <c r="BX397" s="8">
        <v>0</v>
      </c>
      <c r="BY397" s="8">
        <v>0</v>
      </c>
      <c r="BZ397" s="8">
        <v>0</v>
      </c>
      <c r="CA397" s="8">
        <v>0</v>
      </c>
      <c r="CB397" s="8">
        <v>0</v>
      </c>
      <c r="CC397" s="8">
        <v>0</v>
      </c>
      <c r="CD397" s="8">
        <v>0</v>
      </c>
      <c r="CE397" s="8">
        <v>24</v>
      </c>
      <c r="CF397" s="8">
        <v>0</v>
      </c>
    </row>
    <row r="398" spans="1:84" s="8" customFormat="1" x14ac:dyDescent="0.25">
      <c r="A398" s="9" t="str">
        <f>"-"</f>
        <v>-</v>
      </c>
      <c r="B398" s="46" t="s">
        <v>184</v>
      </c>
      <c r="C398" s="44" t="str">
        <f>"30"</f>
        <v>30</v>
      </c>
      <c r="D398" s="45">
        <v>2.25</v>
      </c>
      <c r="E398" s="45">
        <v>2.25</v>
      </c>
      <c r="F398" s="45">
        <v>2.94</v>
      </c>
      <c r="G398" s="45">
        <v>0</v>
      </c>
      <c r="H398" s="45">
        <v>22.32</v>
      </c>
      <c r="I398" s="45">
        <v>126.22799999999999</v>
      </c>
      <c r="J398" s="30">
        <v>0</v>
      </c>
      <c r="K398" s="30">
        <v>0</v>
      </c>
      <c r="L398" s="30">
        <v>0</v>
      </c>
      <c r="M398" s="30">
        <v>0</v>
      </c>
      <c r="N398" s="30">
        <v>7.08</v>
      </c>
      <c r="O398" s="30">
        <v>15.24</v>
      </c>
      <c r="P398" s="30">
        <v>0.69</v>
      </c>
      <c r="Q398" s="30">
        <v>0</v>
      </c>
      <c r="R398" s="30">
        <v>0</v>
      </c>
      <c r="S398" s="30">
        <v>0</v>
      </c>
      <c r="T398" s="30">
        <v>0.3</v>
      </c>
      <c r="U398" s="30">
        <v>0</v>
      </c>
      <c r="V398" s="30">
        <v>0</v>
      </c>
      <c r="W398" s="30">
        <v>0</v>
      </c>
      <c r="X398" s="30">
        <v>0</v>
      </c>
      <c r="Y398" s="30">
        <v>0</v>
      </c>
      <c r="Z398" s="50">
        <v>0</v>
      </c>
      <c r="AA398" s="8">
        <v>0</v>
      </c>
      <c r="AB398" s="8">
        <v>0</v>
      </c>
      <c r="AC398" s="8">
        <v>36</v>
      </c>
      <c r="AD398" s="8">
        <v>57</v>
      </c>
      <c r="AE398" s="8">
        <v>11.4</v>
      </c>
      <c r="AF398" s="8">
        <v>33</v>
      </c>
      <c r="AG398" s="8">
        <v>63</v>
      </c>
      <c r="AH398" s="8">
        <v>30</v>
      </c>
      <c r="AI398" s="8">
        <v>0</v>
      </c>
      <c r="AJ398" s="8">
        <v>78</v>
      </c>
      <c r="AK398" s="8">
        <v>0</v>
      </c>
      <c r="AL398" s="8">
        <v>66</v>
      </c>
      <c r="AM398" s="8">
        <v>0</v>
      </c>
      <c r="AN398" s="8">
        <v>0</v>
      </c>
      <c r="AO398" s="8">
        <v>60</v>
      </c>
      <c r="AP398" s="8">
        <v>0</v>
      </c>
      <c r="AQ398" s="8">
        <v>0</v>
      </c>
      <c r="AR398" s="8">
        <v>36</v>
      </c>
      <c r="AS398" s="8">
        <v>8.6999999999999993</v>
      </c>
      <c r="AT398" s="8">
        <v>0</v>
      </c>
      <c r="AU398" s="8">
        <v>0</v>
      </c>
      <c r="AV398" s="8">
        <v>0</v>
      </c>
      <c r="AW398" s="8">
        <v>0.02</v>
      </c>
      <c r="AX398" s="8">
        <v>0</v>
      </c>
      <c r="AY398" s="8">
        <v>0</v>
      </c>
      <c r="AZ398" s="8">
        <v>0</v>
      </c>
      <c r="BA398" s="8">
        <v>0.04</v>
      </c>
      <c r="BB398" s="8">
        <v>0</v>
      </c>
      <c r="BC398" s="8">
        <v>0</v>
      </c>
      <c r="BD398" s="8">
        <v>0</v>
      </c>
      <c r="BE398" s="8">
        <v>0</v>
      </c>
      <c r="BF398" s="8">
        <v>0</v>
      </c>
      <c r="BG398" s="8">
        <v>0</v>
      </c>
      <c r="BH398" s="8">
        <v>0.01</v>
      </c>
      <c r="BI398" s="8">
        <v>0.06</v>
      </c>
      <c r="BJ398" s="8">
        <v>0</v>
      </c>
      <c r="BK398" s="8">
        <v>0</v>
      </c>
      <c r="BL398" s="8">
        <v>0.24</v>
      </c>
      <c r="BM398" s="8">
        <v>0</v>
      </c>
      <c r="BN398" s="8">
        <v>0</v>
      </c>
      <c r="BO398" s="8">
        <v>0</v>
      </c>
      <c r="BP398" s="8">
        <v>0</v>
      </c>
      <c r="BQ398" s="8">
        <v>0</v>
      </c>
      <c r="BR398" s="8">
        <v>1.35</v>
      </c>
      <c r="BT398" s="8">
        <v>0</v>
      </c>
      <c r="BV398" s="8">
        <v>0</v>
      </c>
      <c r="BW398" s="8">
        <v>0</v>
      </c>
      <c r="BX398" s="8">
        <v>0</v>
      </c>
      <c r="BY398" s="8">
        <v>0</v>
      </c>
      <c r="BZ398" s="8">
        <v>0</v>
      </c>
      <c r="CA398" s="8">
        <v>0</v>
      </c>
      <c r="CB398" s="8">
        <v>0</v>
      </c>
      <c r="CC398" s="8">
        <v>0</v>
      </c>
      <c r="CD398" s="8">
        <v>0</v>
      </c>
      <c r="CE398" s="8">
        <v>0</v>
      </c>
      <c r="CF398" s="8">
        <v>0</v>
      </c>
    </row>
    <row r="399" spans="1:84" s="9" customFormat="1" x14ac:dyDescent="0.25">
      <c r="A399" s="9" t="str">
        <f>"-"</f>
        <v>-</v>
      </c>
      <c r="B399" s="46" t="s">
        <v>168</v>
      </c>
      <c r="C399" s="44" t="str">
        <f>"180"</f>
        <v>180</v>
      </c>
      <c r="D399" s="45">
        <v>2.7</v>
      </c>
      <c r="E399" s="45">
        <v>0</v>
      </c>
      <c r="F399" s="45">
        <v>0.9</v>
      </c>
      <c r="G399" s="45">
        <v>0.9</v>
      </c>
      <c r="H399" s="45">
        <v>37.799999999999997</v>
      </c>
      <c r="I399" s="45">
        <v>171.9</v>
      </c>
      <c r="J399" s="30">
        <v>0.36</v>
      </c>
      <c r="K399" s="30">
        <v>0</v>
      </c>
      <c r="L399" s="30">
        <v>0</v>
      </c>
      <c r="M399" s="30">
        <v>0</v>
      </c>
      <c r="N399" s="30">
        <v>34.200000000000003</v>
      </c>
      <c r="O399" s="30">
        <v>3.6</v>
      </c>
      <c r="P399" s="30">
        <v>3.06</v>
      </c>
      <c r="Q399" s="30">
        <v>0</v>
      </c>
      <c r="R399" s="30">
        <v>0</v>
      </c>
      <c r="S399" s="30">
        <v>0.72</v>
      </c>
      <c r="T399" s="30">
        <v>1.62</v>
      </c>
      <c r="U399" s="30">
        <v>55.8</v>
      </c>
      <c r="V399" s="30">
        <v>626.4</v>
      </c>
      <c r="W399" s="30">
        <v>0.09</v>
      </c>
      <c r="X399" s="30">
        <v>1.08</v>
      </c>
      <c r="Y399" s="30">
        <v>18</v>
      </c>
      <c r="Z399" s="51">
        <v>0</v>
      </c>
      <c r="AA399" s="9">
        <v>0</v>
      </c>
      <c r="AB399" s="9">
        <v>0</v>
      </c>
      <c r="AC399" s="9">
        <v>0</v>
      </c>
      <c r="AD399" s="9">
        <v>0</v>
      </c>
      <c r="AE399" s="9">
        <v>0</v>
      </c>
      <c r="AF399" s="9">
        <v>0</v>
      </c>
      <c r="AG399" s="9">
        <v>0</v>
      </c>
      <c r="AH399" s="9">
        <v>0</v>
      </c>
      <c r="AI399" s="9">
        <v>0</v>
      </c>
      <c r="AJ399" s="9">
        <v>0</v>
      </c>
      <c r="AK399" s="9">
        <v>0</v>
      </c>
      <c r="AL399" s="9">
        <v>0</v>
      </c>
      <c r="AM399" s="9">
        <v>0</v>
      </c>
      <c r="AN399" s="9">
        <v>0</v>
      </c>
      <c r="AO399" s="9">
        <v>0</v>
      </c>
      <c r="AP399" s="9">
        <v>0</v>
      </c>
      <c r="AQ399" s="9">
        <v>0</v>
      </c>
      <c r="AR399" s="9">
        <v>0</v>
      </c>
      <c r="AS399" s="9">
        <v>0</v>
      </c>
      <c r="AT399" s="9">
        <v>0</v>
      </c>
      <c r="AU399" s="9">
        <v>0</v>
      </c>
      <c r="AV399" s="9">
        <v>0</v>
      </c>
      <c r="AW399" s="9">
        <v>0</v>
      </c>
      <c r="AX399" s="9">
        <v>0</v>
      </c>
      <c r="AY399" s="9">
        <v>0</v>
      </c>
      <c r="AZ399" s="9">
        <v>0</v>
      </c>
      <c r="BA399" s="9">
        <v>0</v>
      </c>
      <c r="BB399" s="9">
        <v>0</v>
      </c>
      <c r="BC399" s="9">
        <v>0</v>
      </c>
      <c r="BD399" s="9">
        <v>0</v>
      </c>
      <c r="BE399" s="9">
        <v>0</v>
      </c>
      <c r="BF399" s="9">
        <v>0</v>
      </c>
      <c r="BG399" s="9">
        <v>0</v>
      </c>
      <c r="BH399" s="9">
        <v>0</v>
      </c>
      <c r="BI399" s="9">
        <v>0</v>
      </c>
      <c r="BJ399" s="9">
        <v>0</v>
      </c>
      <c r="BK399" s="9">
        <v>0</v>
      </c>
      <c r="BL399" s="9">
        <v>0</v>
      </c>
      <c r="BM399" s="9">
        <v>0</v>
      </c>
      <c r="BN399" s="9">
        <v>0</v>
      </c>
      <c r="BO399" s="9">
        <v>0</v>
      </c>
      <c r="BP399" s="9">
        <v>0</v>
      </c>
      <c r="BQ399" s="9">
        <v>0</v>
      </c>
      <c r="BR399" s="9">
        <v>133.19999999999999</v>
      </c>
      <c r="BT399" s="9">
        <v>36</v>
      </c>
      <c r="BV399" s="9">
        <v>0</v>
      </c>
      <c r="BW399" s="9">
        <v>0</v>
      </c>
      <c r="BX399" s="9">
        <v>0</v>
      </c>
      <c r="BY399" s="9">
        <v>0</v>
      </c>
      <c r="BZ399" s="9">
        <v>0</v>
      </c>
      <c r="CA399" s="9">
        <v>0</v>
      </c>
      <c r="CB399" s="9">
        <v>0</v>
      </c>
      <c r="CC399" s="9">
        <v>0</v>
      </c>
      <c r="CD399" s="9">
        <v>0</v>
      </c>
      <c r="CE399" s="9">
        <v>0</v>
      </c>
      <c r="CF399" s="9">
        <v>0</v>
      </c>
    </row>
    <row r="400" spans="1:84" s="10" customFormat="1" x14ac:dyDescent="0.25">
      <c r="A400" s="47"/>
      <c r="B400" s="48" t="s">
        <v>94</v>
      </c>
      <c r="C400" s="22">
        <f>C399+C398+C397</f>
        <v>410</v>
      </c>
      <c r="D400" s="49">
        <v>5.08</v>
      </c>
      <c r="E400" s="49">
        <v>2.25</v>
      </c>
      <c r="F400" s="49">
        <v>3.89</v>
      </c>
      <c r="G400" s="49">
        <v>0.95</v>
      </c>
      <c r="H400" s="49">
        <v>85</v>
      </c>
      <c r="I400" s="49">
        <v>397.59</v>
      </c>
      <c r="J400" s="17">
        <v>0.36</v>
      </c>
      <c r="K400" s="17">
        <v>0</v>
      </c>
      <c r="L400" s="17">
        <v>0</v>
      </c>
      <c r="M400" s="17">
        <v>0</v>
      </c>
      <c r="N400" s="17">
        <v>66.16</v>
      </c>
      <c r="O400" s="17">
        <v>18.84</v>
      </c>
      <c r="P400" s="17">
        <v>4.58</v>
      </c>
      <c r="Q400" s="17">
        <v>0</v>
      </c>
      <c r="R400" s="17">
        <v>0</v>
      </c>
      <c r="S400" s="17">
        <v>1.5</v>
      </c>
      <c r="T400" s="17">
        <v>2.02</v>
      </c>
      <c r="U400" s="17">
        <v>55.8</v>
      </c>
      <c r="V400" s="17">
        <v>656.87</v>
      </c>
      <c r="W400" s="17">
        <v>0.1</v>
      </c>
      <c r="X400" s="17">
        <v>1.1299999999999999</v>
      </c>
      <c r="Y400" s="17">
        <v>21.75</v>
      </c>
      <c r="Z400" s="10">
        <v>0</v>
      </c>
      <c r="AA400" s="10">
        <v>0</v>
      </c>
      <c r="AB400" s="10">
        <v>0</v>
      </c>
      <c r="AC400" s="10">
        <v>36</v>
      </c>
      <c r="AD400" s="10">
        <v>57</v>
      </c>
      <c r="AE400" s="10">
        <v>11.4</v>
      </c>
      <c r="AF400" s="10">
        <v>33</v>
      </c>
      <c r="AG400" s="10">
        <v>63</v>
      </c>
      <c r="AH400" s="10">
        <v>30</v>
      </c>
      <c r="AI400" s="10">
        <v>0</v>
      </c>
      <c r="AJ400" s="10">
        <v>78</v>
      </c>
      <c r="AK400" s="10">
        <v>0</v>
      </c>
      <c r="AL400" s="10">
        <v>66</v>
      </c>
      <c r="AM400" s="10">
        <v>0</v>
      </c>
      <c r="AN400" s="10">
        <v>0</v>
      </c>
      <c r="AO400" s="10">
        <v>60</v>
      </c>
      <c r="AP400" s="10">
        <v>0</v>
      </c>
      <c r="AQ400" s="10">
        <v>0</v>
      </c>
      <c r="AR400" s="10">
        <v>36</v>
      </c>
      <c r="AS400" s="10">
        <v>8.6999999999999993</v>
      </c>
      <c r="AT400" s="10">
        <v>0</v>
      </c>
      <c r="AU400" s="10">
        <v>0</v>
      </c>
      <c r="AV400" s="10">
        <v>0</v>
      </c>
      <c r="AW400" s="10">
        <v>0.02</v>
      </c>
      <c r="AX400" s="10">
        <v>0</v>
      </c>
      <c r="AY400" s="10">
        <v>0</v>
      </c>
      <c r="AZ400" s="10">
        <v>0</v>
      </c>
      <c r="BA400" s="10">
        <v>0.04</v>
      </c>
      <c r="BB400" s="10">
        <v>0</v>
      </c>
      <c r="BC400" s="10">
        <v>0</v>
      </c>
      <c r="BD400" s="10">
        <v>0</v>
      </c>
      <c r="BE400" s="10">
        <v>0</v>
      </c>
      <c r="BF400" s="10">
        <v>0</v>
      </c>
      <c r="BG400" s="10">
        <v>0</v>
      </c>
      <c r="BH400" s="10">
        <v>0.01</v>
      </c>
      <c r="BI400" s="10">
        <v>0.06</v>
      </c>
      <c r="BJ400" s="10">
        <v>0</v>
      </c>
      <c r="BK400" s="10">
        <v>0</v>
      </c>
      <c r="BL400" s="10">
        <v>0.24</v>
      </c>
      <c r="BM400" s="10">
        <v>0</v>
      </c>
      <c r="BN400" s="10">
        <v>0</v>
      </c>
      <c r="BO400" s="10">
        <v>0</v>
      </c>
      <c r="BP400" s="10">
        <v>0</v>
      </c>
      <c r="BQ400" s="10">
        <v>0</v>
      </c>
      <c r="BR400" s="10">
        <v>359.8</v>
      </c>
      <c r="BS400" s="10" t="e">
        <f>$I$400/#REF!*100</f>
        <v>#REF!</v>
      </c>
      <c r="BT400" s="10">
        <v>36</v>
      </c>
      <c r="BV400" s="10">
        <v>0</v>
      </c>
      <c r="BW400" s="10">
        <v>0</v>
      </c>
      <c r="BX400" s="10">
        <v>0</v>
      </c>
      <c r="BY400" s="10">
        <v>0</v>
      </c>
      <c r="BZ400" s="10">
        <v>0</v>
      </c>
      <c r="CA400" s="10">
        <v>0</v>
      </c>
      <c r="CB400" s="10">
        <v>0</v>
      </c>
      <c r="CC400" s="10">
        <v>0</v>
      </c>
      <c r="CD400" s="10">
        <v>0</v>
      </c>
      <c r="CE400" s="10">
        <v>24</v>
      </c>
      <c r="CF400" s="10">
        <v>0</v>
      </c>
    </row>
    <row r="401" spans="1:84" x14ac:dyDescent="0.25">
      <c r="A401" s="9"/>
      <c r="B401" s="57" t="s">
        <v>95</v>
      </c>
      <c r="C401" s="44"/>
      <c r="D401" s="45"/>
      <c r="E401" s="45"/>
      <c r="F401" s="45"/>
      <c r="G401" s="45"/>
      <c r="H401" s="45"/>
      <c r="I401" s="45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</row>
    <row r="402" spans="1:84" s="8" customFormat="1" x14ac:dyDescent="0.25">
      <c r="A402" s="9" t="str">
        <f>""</f>
        <v/>
      </c>
      <c r="B402" s="46" t="s">
        <v>185</v>
      </c>
      <c r="C402" s="44" t="str">
        <f>"100"</f>
        <v>100</v>
      </c>
      <c r="D402" s="45">
        <v>1.62</v>
      </c>
      <c r="E402" s="45">
        <v>0</v>
      </c>
      <c r="F402" s="45">
        <v>9.94</v>
      </c>
      <c r="G402" s="45">
        <v>9.94</v>
      </c>
      <c r="H402" s="45">
        <v>4.17</v>
      </c>
      <c r="I402" s="45">
        <v>116.59452</v>
      </c>
      <c r="J402" s="30">
        <v>1.26</v>
      </c>
      <c r="K402" s="30">
        <v>6.5</v>
      </c>
      <c r="L402" s="30">
        <v>1.26</v>
      </c>
      <c r="M402" s="30">
        <v>0</v>
      </c>
      <c r="N402" s="30">
        <v>3.76</v>
      </c>
      <c r="O402" s="30">
        <v>0.41</v>
      </c>
      <c r="P402" s="30">
        <v>1.97</v>
      </c>
      <c r="Q402" s="30">
        <v>0</v>
      </c>
      <c r="R402" s="30">
        <v>0</v>
      </c>
      <c r="S402" s="30">
        <v>0.25</v>
      </c>
      <c r="T402" s="30">
        <v>0.81</v>
      </c>
      <c r="U402" s="30">
        <v>0</v>
      </c>
      <c r="V402" s="30">
        <v>231.77</v>
      </c>
      <c r="W402" s="30">
        <v>0.04</v>
      </c>
      <c r="X402" s="30">
        <v>0.54</v>
      </c>
      <c r="Y402" s="30">
        <v>36.26</v>
      </c>
      <c r="Z402" s="50">
        <v>0</v>
      </c>
      <c r="AA402" s="8">
        <v>0</v>
      </c>
      <c r="AB402" s="8">
        <v>0</v>
      </c>
      <c r="AC402" s="8">
        <v>60.47</v>
      </c>
      <c r="AD402" s="8">
        <v>58.97</v>
      </c>
      <c r="AE402" s="8">
        <v>15.02</v>
      </c>
      <c r="AF402" s="8">
        <v>41.71</v>
      </c>
      <c r="AG402" s="8">
        <v>9.73</v>
      </c>
      <c r="AH402" s="8">
        <v>44.36</v>
      </c>
      <c r="AI402" s="8">
        <v>53.78</v>
      </c>
      <c r="AJ402" s="8">
        <v>81.99</v>
      </c>
      <c r="AK402" s="8">
        <v>149.24</v>
      </c>
      <c r="AL402" s="8">
        <v>22.57</v>
      </c>
      <c r="AM402" s="8">
        <v>43.52</v>
      </c>
      <c r="AN402" s="8">
        <v>233.43</v>
      </c>
      <c r="AO402" s="8">
        <v>0</v>
      </c>
      <c r="AP402" s="8">
        <v>47.52</v>
      </c>
      <c r="AQ402" s="8">
        <v>50.17</v>
      </c>
      <c r="AR402" s="8">
        <v>38.85</v>
      </c>
      <c r="AS402" s="8">
        <v>13.84</v>
      </c>
      <c r="AT402" s="8">
        <v>0</v>
      </c>
      <c r="AU402" s="8">
        <v>0</v>
      </c>
      <c r="AV402" s="8">
        <v>0</v>
      </c>
      <c r="AW402" s="8">
        <v>0</v>
      </c>
      <c r="AX402" s="8">
        <v>0</v>
      </c>
      <c r="AY402" s="8">
        <v>0</v>
      </c>
      <c r="AZ402" s="8">
        <v>0</v>
      </c>
      <c r="BA402" s="8">
        <v>0.65</v>
      </c>
      <c r="BB402" s="8">
        <v>0</v>
      </c>
      <c r="BC402" s="8">
        <v>0.4</v>
      </c>
      <c r="BD402" s="8">
        <v>0.03</v>
      </c>
      <c r="BE402" s="8">
        <v>7.0000000000000007E-2</v>
      </c>
      <c r="BF402" s="8">
        <v>0</v>
      </c>
      <c r="BG402" s="8">
        <v>0</v>
      </c>
      <c r="BH402" s="8">
        <v>0</v>
      </c>
      <c r="BI402" s="8">
        <v>3.29</v>
      </c>
      <c r="BJ402" s="8">
        <v>0</v>
      </c>
      <c r="BK402" s="8">
        <v>0</v>
      </c>
      <c r="BL402" s="8">
        <v>5.95</v>
      </c>
      <c r="BM402" s="8">
        <v>0</v>
      </c>
      <c r="BN402" s="8">
        <v>0</v>
      </c>
      <c r="BO402" s="8">
        <v>0</v>
      </c>
      <c r="BP402" s="8">
        <v>0</v>
      </c>
      <c r="BQ402" s="8">
        <v>0</v>
      </c>
      <c r="BR402" s="8">
        <v>80.849999999999994</v>
      </c>
      <c r="BT402" s="8">
        <v>94.08</v>
      </c>
      <c r="BV402" s="8">
        <v>0</v>
      </c>
      <c r="BW402" s="8">
        <v>0</v>
      </c>
      <c r="BX402" s="8">
        <v>0</v>
      </c>
      <c r="BY402" s="8">
        <v>0</v>
      </c>
      <c r="BZ402" s="8">
        <v>0</v>
      </c>
      <c r="CA402" s="8">
        <v>0</v>
      </c>
      <c r="CB402" s="8">
        <v>0</v>
      </c>
      <c r="CC402" s="8">
        <v>0</v>
      </c>
      <c r="CD402" s="8">
        <v>0</v>
      </c>
      <c r="CE402" s="8">
        <v>0</v>
      </c>
      <c r="CF402" s="8">
        <v>0</v>
      </c>
    </row>
    <row r="403" spans="1:84" s="8" customFormat="1" x14ac:dyDescent="0.25">
      <c r="A403" s="9" t="str">
        <f>"11/8"</f>
        <v>11/8</v>
      </c>
      <c r="B403" s="46" t="s">
        <v>186</v>
      </c>
      <c r="C403" s="44">
        <v>125</v>
      </c>
      <c r="D403" s="45">
        <v>21.02</v>
      </c>
      <c r="E403" s="45">
        <v>20.100000000000001</v>
      </c>
      <c r="F403" s="45">
        <v>26.48</v>
      </c>
      <c r="G403" s="45">
        <v>9.6</v>
      </c>
      <c r="H403" s="45">
        <v>7.63</v>
      </c>
      <c r="I403" s="45">
        <v>354.55074999999999</v>
      </c>
      <c r="J403" s="30">
        <v>9.07</v>
      </c>
      <c r="K403" s="30">
        <v>6.5</v>
      </c>
      <c r="L403" s="30">
        <v>9.07</v>
      </c>
      <c r="M403" s="30">
        <v>0</v>
      </c>
      <c r="N403" s="30">
        <v>4.83</v>
      </c>
      <c r="O403" s="30">
        <v>2.8</v>
      </c>
      <c r="P403" s="30">
        <v>1.06</v>
      </c>
      <c r="Q403" s="30">
        <v>0</v>
      </c>
      <c r="R403" s="30">
        <v>0</v>
      </c>
      <c r="S403" s="30">
        <v>0.08</v>
      </c>
      <c r="T403" s="30">
        <v>4.3499999999999996</v>
      </c>
      <c r="U403" s="30">
        <v>0</v>
      </c>
      <c r="V403" s="30">
        <v>422.99</v>
      </c>
      <c r="W403" s="30">
        <v>0.14000000000000001</v>
      </c>
      <c r="X403" s="30">
        <v>4.59</v>
      </c>
      <c r="Y403" s="30">
        <v>2.09</v>
      </c>
      <c r="Z403" s="50">
        <v>0</v>
      </c>
      <c r="AA403" s="8">
        <v>0</v>
      </c>
      <c r="AB403" s="8">
        <v>0</v>
      </c>
      <c r="AC403" s="8">
        <v>1580.58</v>
      </c>
      <c r="AD403" s="8">
        <v>1674.71</v>
      </c>
      <c r="AE403" s="8">
        <v>471.95</v>
      </c>
      <c r="AF403" s="8">
        <v>854.91</v>
      </c>
      <c r="AG403" s="8">
        <v>224.24</v>
      </c>
      <c r="AH403" s="8">
        <v>853.61</v>
      </c>
      <c r="AI403" s="8">
        <v>1153.3499999999999</v>
      </c>
      <c r="AJ403" s="8">
        <v>1110.23</v>
      </c>
      <c r="AK403" s="8">
        <v>1880.31</v>
      </c>
      <c r="AL403" s="8">
        <v>751.31</v>
      </c>
      <c r="AM403" s="8">
        <v>996.06</v>
      </c>
      <c r="AN403" s="8">
        <v>3357.39</v>
      </c>
      <c r="AO403" s="8">
        <v>303.05</v>
      </c>
      <c r="AP403" s="8">
        <v>756.4</v>
      </c>
      <c r="AQ403" s="8">
        <v>838.19</v>
      </c>
      <c r="AR403" s="8">
        <v>699.34</v>
      </c>
      <c r="AS403" s="8">
        <v>279.74</v>
      </c>
      <c r="AT403" s="8">
        <v>0</v>
      </c>
      <c r="AU403" s="8">
        <v>0</v>
      </c>
      <c r="AV403" s="8">
        <v>0</v>
      </c>
      <c r="AW403" s="8">
        <v>0</v>
      </c>
      <c r="AX403" s="8">
        <v>0</v>
      </c>
      <c r="AY403" s="8">
        <v>0</v>
      </c>
      <c r="AZ403" s="8">
        <v>0</v>
      </c>
      <c r="BA403" s="8">
        <v>0.6</v>
      </c>
      <c r="BB403" s="8">
        <v>0</v>
      </c>
      <c r="BC403" s="8">
        <v>0.39</v>
      </c>
      <c r="BD403" s="8">
        <v>0.03</v>
      </c>
      <c r="BE403" s="8">
        <v>7.0000000000000007E-2</v>
      </c>
      <c r="BF403" s="8">
        <v>0</v>
      </c>
      <c r="BG403" s="8">
        <v>0</v>
      </c>
      <c r="BH403" s="8">
        <v>0</v>
      </c>
      <c r="BI403" s="8">
        <v>2.27</v>
      </c>
      <c r="BJ403" s="8">
        <v>0</v>
      </c>
      <c r="BK403" s="8">
        <v>0</v>
      </c>
      <c r="BL403" s="8">
        <v>5.64</v>
      </c>
      <c r="BM403" s="8">
        <v>0</v>
      </c>
      <c r="BN403" s="8">
        <v>0</v>
      </c>
      <c r="BO403" s="8">
        <v>0</v>
      </c>
      <c r="BP403" s="8">
        <v>0</v>
      </c>
      <c r="BQ403" s="8">
        <v>0</v>
      </c>
      <c r="BR403" s="8">
        <v>101</v>
      </c>
      <c r="BT403" s="8">
        <v>245.23</v>
      </c>
      <c r="BV403" s="8">
        <v>0</v>
      </c>
      <c r="BW403" s="8">
        <v>0</v>
      </c>
      <c r="BX403" s="8">
        <v>0</v>
      </c>
      <c r="BY403" s="8">
        <v>0</v>
      </c>
      <c r="BZ403" s="8">
        <v>0</v>
      </c>
      <c r="CA403" s="8">
        <v>0</v>
      </c>
      <c r="CB403" s="8">
        <v>0</v>
      </c>
      <c r="CC403" s="8">
        <v>0</v>
      </c>
      <c r="CD403" s="8">
        <v>0</v>
      </c>
      <c r="CE403" s="8">
        <v>0</v>
      </c>
      <c r="CF403" s="8">
        <v>3</v>
      </c>
    </row>
    <row r="404" spans="1:84" s="8" customFormat="1" x14ac:dyDescent="0.25">
      <c r="A404" s="9" t="str">
        <f>"57/3"</f>
        <v>57/3</v>
      </c>
      <c r="B404" s="46" t="s">
        <v>112</v>
      </c>
      <c r="C404" s="44" t="str">
        <f>"200"</f>
        <v>200</v>
      </c>
      <c r="D404" s="45">
        <v>7.03</v>
      </c>
      <c r="E404" s="45">
        <v>0</v>
      </c>
      <c r="F404" s="45">
        <v>0.78</v>
      </c>
      <c r="G404" s="45">
        <v>0.88</v>
      </c>
      <c r="H404" s="45">
        <v>43.13</v>
      </c>
      <c r="I404" s="45">
        <v>216.168396</v>
      </c>
      <c r="J404" s="30">
        <v>0.14000000000000001</v>
      </c>
      <c r="K404" s="30">
        <v>0</v>
      </c>
      <c r="L404" s="30">
        <v>0</v>
      </c>
      <c r="M404" s="30">
        <v>0</v>
      </c>
      <c r="N404" s="30">
        <v>1.24</v>
      </c>
      <c r="O404" s="30">
        <v>41.89</v>
      </c>
      <c r="P404" s="30">
        <v>2.29</v>
      </c>
      <c r="Q404" s="30">
        <v>0</v>
      </c>
      <c r="R404" s="30">
        <v>0</v>
      </c>
      <c r="S404" s="30">
        <v>0</v>
      </c>
      <c r="T404" s="30">
        <v>1.67</v>
      </c>
      <c r="U404" s="30">
        <v>518.16999999999996</v>
      </c>
      <c r="V404" s="30">
        <v>73.709999999999994</v>
      </c>
      <c r="W404" s="30">
        <v>0.02</v>
      </c>
      <c r="X404" s="30">
        <v>0.65</v>
      </c>
      <c r="Y404" s="30">
        <v>0</v>
      </c>
      <c r="Z404" s="50">
        <v>0</v>
      </c>
      <c r="AA404" s="8">
        <v>0</v>
      </c>
      <c r="AB404" s="8">
        <v>0</v>
      </c>
      <c r="AC404" s="8">
        <v>521.12</v>
      </c>
      <c r="AD404" s="8">
        <v>161.88999999999999</v>
      </c>
      <c r="AE404" s="8">
        <v>99.1</v>
      </c>
      <c r="AF404" s="8">
        <v>200.81</v>
      </c>
      <c r="AG404" s="8">
        <v>64.58</v>
      </c>
      <c r="AH404" s="8">
        <v>323.52</v>
      </c>
      <c r="AI404" s="8">
        <v>213.66</v>
      </c>
      <c r="AJ404" s="8">
        <v>258.33999999999997</v>
      </c>
      <c r="AK404" s="8">
        <v>220.61</v>
      </c>
      <c r="AL404" s="8">
        <v>129.18</v>
      </c>
      <c r="AM404" s="8">
        <v>226.41</v>
      </c>
      <c r="AN404" s="8">
        <v>1990.87</v>
      </c>
      <c r="AO404" s="8">
        <v>2.13</v>
      </c>
      <c r="AP404" s="8">
        <v>627.17999999999995</v>
      </c>
      <c r="AQ404" s="8">
        <v>323.58999999999997</v>
      </c>
      <c r="AR404" s="8">
        <v>161.78</v>
      </c>
      <c r="AS404" s="8">
        <v>129.16999999999999</v>
      </c>
      <c r="AT404" s="8">
        <v>0.01</v>
      </c>
      <c r="AU404" s="8">
        <v>0.01</v>
      </c>
      <c r="AV404" s="8">
        <v>0</v>
      </c>
      <c r="AW404" s="8">
        <v>0.01</v>
      </c>
      <c r="AX404" s="8">
        <v>0.01</v>
      </c>
      <c r="AY404" s="8">
        <v>0.05</v>
      </c>
      <c r="AZ404" s="8">
        <v>0</v>
      </c>
      <c r="BA404" s="8">
        <v>0.17</v>
      </c>
      <c r="BB404" s="8">
        <v>0</v>
      </c>
      <c r="BC404" s="8">
        <v>0.04</v>
      </c>
      <c r="BD404" s="8">
        <v>0</v>
      </c>
      <c r="BE404" s="8">
        <v>0</v>
      </c>
      <c r="BF404" s="8">
        <v>0</v>
      </c>
      <c r="BG404" s="8">
        <v>0</v>
      </c>
      <c r="BH404" s="8">
        <v>0.02</v>
      </c>
      <c r="BI404" s="8">
        <v>0.09</v>
      </c>
      <c r="BJ404" s="8">
        <v>0</v>
      </c>
      <c r="BK404" s="8">
        <v>0</v>
      </c>
      <c r="BL404" s="8">
        <v>0.28999999999999998</v>
      </c>
      <c r="BM404" s="8">
        <v>0.01</v>
      </c>
      <c r="BN404" s="8">
        <v>0.01</v>
      </c>
      <c r="BO404" s="8">
        <v>0</v>
      </c>
      <c r="BP404" s="8">
        <v>0</v>
      </c>
      <c r="BQ404" s="8">
        <v>0</v>
      </c>
      <c r="BR404" s="8">
        <v>8.84</v>
      </c>
      <c r="BT404" s="8">
        <v>0</v>
      </c>
      <c r="BV404" s="8">
        <v>0</v>
      </c>
      <c r="BW404" s="8">
        <v>0</v>
      </c>
      <c r="BX404" s="8">
        <v>0</v>
      </c>
      <c r="BY404" s="8">
        <v>0</v>
      </c>
      <c r="BZ404" s="8">
        <v>0</v>
      </c>
      <c r="CA404" s="8">
        <v>0</v>
      </c>
      <c r="CB404" s="8">
        <v>0</v>
      </c>
      <c r="CC404" s="8">
        <v>0</v>
      </c>
      <c r="CD404" s="8">
        <v>0</v>
      </c>
      <c r="CE404" s="8">
        <v>0</v>
      </c>
      <c r="CF404" s="8">
        <v>1.33</v>
      </c>
    </row>
    <row r="405" spans="1:84" s="8" customFormat="1" x14ac:dyDescent="0.25">
      <c r="A405" s="9" t="str">
        <f>"-"</f>
        <v>-</v>
      </c>
      <c r="B405" s="46" t="s">
        <v>76</v>
      </c>
      <c r="C405" s="44" t="str">
        <f>"100"</f>
        <v>100</v>
      </c>
      <c r="D405" s="45">
        <v>6.61</v>
      </c>
      <c r="E405" s="45">
        <v>0</v>
      </c>
      <c r="F405" s="45">
        <v>0.66</v>
      </c>
      <c r="G405" s="45">
        <v>0.66</v>
      </c>
      <c r="H405" s="45">
        <v>46.7</v>
      </c>
      <c r="I405" s="45">
        <v>224.80099999999999</v>
      </c>
      <c r="J405" s="30">
        <v>0.2</v>
      </c>
      <c r="K405" s="30">
        <v>0</v>
      </c>
      <c r="L405" s="30">
        <v>0</v>
      </c>
      <c r="M405" s="30">
        <v>0</v>
      </c>
      <c r="N405" s="30">
        <v>1.1000000000000001</v>
      </c>
      <c r="O405" s="30">
        <v>45.6</v>
      </c>
      <c r="P405" s="30">
        <v>0.2</v>
      </c>
      <c r="Q405" s="30">
        <v>0</v>
      </c>
      <c r="R405" s="30">
        <v>0</v>
      </c>
      <c r="S405" s="30">
        <v>0.3</v>
      </c>
      <c r="T405" s="30">
        <v>1.8</v>
      </c>
      <c r="U405" s="30">
        <v>245.7</v>
      </c>
      <c r="V405" s="30">
        <v>82.46</v>
      </c>
      <c r="W405" s="30">
        <v>0.05</v>
      </c>
      <c r="X405" s="30">
        <v>1.36</v>
      </c>
      <c r="Y405" s="30">
        <v>0</v>
      </c>
      <c r="Z405" s="50">
        <v>0</v>
      </c>
      <c r="AA405" s="8">
        <v>0</v>
      </c>
      <c r="AB405" s="8">
        <v>0</v>
      </c>
      <c r="AC405" s="8">
        <v>508.95</v>
      </c>
      <c r="AD405" s="8">
        <v>168.78</v>
      </c>
      <c r="AE405" s="8">
        <v>100.05</v>
      </c>
      <c r="AF405" s="8">
        <v>200.1</v>
      </c>
      <c r="AG405" s="8">
        <v>75.69</v>
      </c>
      <c r="AH405" s="8">
        <v>361.92</v>
      </c>
      <c r="AI405" s="8">
        <v>224.46</v>
      </c>
      <c r="AJ405" s="8">
        <v>313.2</v>
      </c>
      <c r="AK405" s="8">
        <v>258.39</v>
      </c>
      <c r="AL405" s="8">
        <v>135.72</v>
      </c>
      <c r="AM405" s="8">
        <v>240.12</v>
      </c>
      <c r="AN405" s="8">
        <v>2007.96</v>
      </c>
      <c r="AO405" s="8">
        <v>234.9</v>
      </c>
      <c r="AP405" s="8">
        <v>654.24</v>
      </c>
      <c r="AQ405" s="8">
        <v>284.49</v>
      </c>
      <c r="AR405" s="8">
        <v>188.79</v>
      </c>
      <c r="AS405" s="8">
        <v>149.63999999999999</v>
      </c>
      <c r="AT405" s="8">
        <v>0</v>
      </c>
      <c r="AU405" s="8">
        <v>0</v>
      </c>
      <c r="AV405" s="8">
        <v>0</v>
      </c>
      <c r="AW405" s="8">
        <v>0</v>
      </c>
      <c r="AX405" s="8">
        <v>0</v>
      </c>
      <c r="AY405" s="8">
        <v>0</v>
      </c>
      <c r="AZ405" s="8">
        <v>0.14000000000000001</v>
      </c>
      <c r="BA405" s="8">
        <v>0.08</v>
      </c>
      <c r="BB405" s="8">
        <v>7.0000000000000007E-2</v>
      </c>
      <c r="BC405" s="8">
        <v>0.01</v>
      </c>
      <c r="BD405" s="8">
        <v>0</v>
      </c>
      <c r="BE405" s="8">
        <v>0</v>
      </c>
      <c r="BF405" s="8">
        <v>0</v>
      </c>
      <c r="BG405" s="8">
        <v>0</v>
      </c>
      <c r="BH405" s="8">
        <v>0.01</v>
      </c>
      <c r="BI405" s="8">
        <v>7.0000000000000007E-2</v>
      </c>
      <c r="BJ405" s="8">
        <v>0</v>
      </c>
      <c r="BK405" s="8">
        <v>0</v>
      </c>
      <c r="BL405" s="8">
        <v>0.28000000000000003</v>
      </c>
      <c r="BM405" s="8">
        <v>0.01</v>
      </c>
      <c r="BN405" s="8">
        <v>0</v>
      </c>
      <c r="BO405" s="8">
        <v>0</v>
      </c>
      <c r="BP405" s="8">
        <v>0</v>
      </c>
      <c r="BQ405" s="8">
        <v>0</v>
      </c>
      <c r="BR405" s="8">
        <v>39.1</v>
      </c>
      <c r="BT405" s="8">
        <v>0</v>
      </c>
      <c r="BV405" s="8">
        <v>0</v>
      </c>
      <c r="BW405" s="8">
        <v>0</v>
      </c>
      <c r="BX405" s="8">
        <v>0</v>
      </c>
      <c r="BY405" s="8">
        <v>0</v>
      </c>
      <c r="BZ405" s="8">
        <v>0</v>
      </c>
      <c r="CA405" s="8">
        <v>0</v>
      </c>
      <c r="CB405" s="8">
        <v>0</v>
      </c>
      <c r="CC405" s="8">
        <v>0</v>
      </c>
      <c r="CD405" s="8">
        <v>0</v>
      </c>
      <c r="CE405" s="8">
        <v>0</v>
      </c>
      <c r="CF405" s="8">
        <v>0</v>
      </c>
    </row>
    <row r="406" spans="1:84" s="9" customFormat="1" x14ac:dyDescent="0.25">
      <c r="A406" s="9" t="str">
        <f>"15/10"</f>
        <v>15/10</v>
      </c>
      <c r="B406" s="46" t="s">
        <v>98</v>
      </c>
      <c r="C406" s="44" t="str">
        <f>"200"</f>
        <v>200</v>
      </c>
      <c r="D406" s="45">
        <v>0.08</v>
      </c>
      <c r="E406" s="45">
        <v>0</v>
      </c>
      <c r="F406" s="45">
        <v>0.01</v>
      </c>
      <c r="G406" s="45">
        <v>0.01</v>
      </c>
      <c r="H406" s="45">
        <v>9</v>
      </c>
      <c r="I406" s="45">
        <v>35.682173658536598</v>
      </c>
      <c r="J406" s="30">
        <v>0</v>
      </c>
      <c r="K406" s="30">
        <v>0</v>
      </c>
      <c r="L406" s="30">
        <v>0</v>
      </c>
      <c r="M406" s="30">
        <v>0</v>
      </c>
      <c r="N406" s="30">
        <v>9</v>
      </c>
      <c r="O406" s="30">
        <v>0</v>
      </c>
      <c r="P406" s="30">
        <v>0.11</v>
      </c>
      <c r="Q406" s="30">
        <v>0</v>
      </c>
      <c r="R406" s="30">
        <v>0</v>
      </c>
      <c r="S406" s="30">
        <v>0.28000000000000003</v>
      </c>
      <c r="T406" s="30">
        <v>0.04</v>
      </c>
      <c r="U406" s="30">
        <v>0.63</v>
      </c>
      <c r="V406" s="30">
        <v>7.25</v>
      </c>
      <c r="W406" s="30">
        <v>0</v>
      </c>
      <c r="X406" s="30">
        <v>0</v>
      </c>
      <c r="Y406" s="30">
        <v>0.78</v>
      </c>
      <c r="Z406" s="51">
        <v>0</v>
      </c>
      <c r="AA406" s="9">
        <v>0</v>
      </c>
      <c r="AB406" s="9">
        <v>0</v>
      </c>
      <c r="AC406" s="9">
        <v>0</v>
      </c>
      <c r="AD406" s="9">
        <v>0</v>
      </c>
      <c r="AE406" s="9">
        <v>0</v>
      </c>
      <c r="AF406" s="9">
        <v>0</v>
      </c>
      <c r="AG406" s="9">
        <v>0</v>
      </c>
      <c r="AH406" s="9">
        <v>0</v>
      </c>
      <c r="AI406" s="9">
        <v>0</v>
      </c>
      <c r="AJ406" s="9">
        <v>0</v>
      </c>
      <c r="AK406" s="9">
        <v>0</v>
      </c>
      <c r="AL406" s="9">
        <v>0</v>
      </c>
      <c r="AM406" s="9">
        <v>0</v>
      </c>
      <c r="AN406" s="9">
        <v>0</v>
      </c>
      <c r="AO406" s="9">
        <v>0</v>
      </c>
      <c r="AP406" s="9">
        <v>0</v>
      </c>
      <c r="AQ406" s="9">
        <v>0</v>
      </c>
      <c r="AR406" s="9">
        <v>0</v>
      </c>
      <c r="AS406" s="9">
        <v>0</v>
      </c>
      <c r="AT406" s="9">
        <v>0</v>
      </c>
      <c r="AU406" s="9">
        <v>0</v>
      </c>
      <c r="AV406" s="9">
        <v>0</v>
      </c>
      <c r="AW406" s="9">
        <v>0</v>
      </c>
      <c r="AX406" s="9">
        <v>0</v>
      </c>
      <c r="AY406" s="9">
        <v>0</v>
      </c>
      <c r="AZ406" s="9">
        <v>0</v>
      </c>
      <c r="BA406" s="9">
        <v>0</v>
      </c>
      <c r="BB406" s="9">
        <v>0</v>
      </c>
      <c r="BC406" s="9">
        <v>0</v>
      </c>
      <c r="BD406" s="9">
        <v>0</v>
      </c>
      <c r="BE406" s="9">
        <v>0</v>
      </c>
      <c r="BF406" s="9">
        <v>0</v>
      </c>
      <c r="BG406" s="9">
        <v>0</v>
      </c>
      <c r="BH406" s="9">
        <v>0</v>
      </c>
      <c r="BI406" s="9">
        <v>0</v>
      </c>
      <c r="BJ406" s="9">
        <v>0</v>
      </c>
      <c r="BK406" s="9">
        <v>0</v>
      </c>
      <c r="BL406" s="9">
        <v>0</v>
      </c>
      <c r="BM406" s="9">
        <v>0</v>
      </c>
      <c r="BN406" s="9">
        <v>0</v>
      </c>
      <c r="BO406" s="9">
        <v>0</v>
      </c>
      <c r="BP406" s="9">
        <v>0</v>
      </c>
      <c r="BQ406" s="9">
        <v>0</v>
      </c>
      <c r="BR406" s="9">
        <v>199.43</v>
      </c>
      <c r="BT406" s="9">
        <v>7.0000000000000007E-2</v>
      </c>
      <c r="BV406" s="9">
        <v>0</v>
      </c>
      <c r="BW406" s="9">
        <v>0</v>
      </c>
      <c r="BX406" s="9">
        <v>0</v>
      </c>
      <c r="BY406" s="9">
        <v>0</v>
      </c>
      <c r="BZ406" s="9">
        <v>0</v>
      </c>
      <c r="CA406" s="9">
        <v>0</v>
      </c>
      <c r="CB406" s="9">
        <v>0</v>
      </c>
      <c r="CC406" s="9">
        <v>0</v>
      </c>
      <c r="CD406" s="9">
        <v>0</v>
      </c>
      <c r="CE406" s="9">
        <v>9.76</v>
      </c>
      <c r="CF406" s="9">
        <v>0</v>
      </c>
    </row>
    <row r="407" spans="1:84" s="10" customFormat="1" x14ac:dyDescent="0.25">
      <c r="A407" s="47"/>
      <c r="B407" s="48" t="s">
        <v>99</v>
      </c>
      <c r="C407" s="52">
        <f>C406+C405+C404+C403+C402</f>
        <v>725</v>
      </c>
      <c r="D407" s="49">
        <f>SUM(D402:D406)</f>
        <v>36.36</v>
      </c>
      <c r="E407" s="49">
        <f t="shared" ref="E407:Y407" si="3">SUM(E402:E406)</f>
        <v>20.100000000000001</v>
      </c>
      <c r="F407" s="49">
        <f t="shared" si="3"/>
        <v>37.869999999999997</v>
      </c>
      <c r="G407" s="49">
        <f t="shared" si="3"/>
        <v>21.09</v>
      </c>
      <c r="H407" s="49">
        <f t="shared" si="3"/>
        <v>110.63</v>
      </c>
      <c r="I407" s="49">
        <f t="shared" si="3"/>
        <v>947.79683965853701</v>
      </c>
      <c r="J407" s="49">
        <f t="shared" si="3"/>
        <v>10.67</v>
      </c>
      <c r="K407" s="49">
        <f t="shared" si="3"/>
        <v>13</v>
      </c>
      <c r="L407" s="49">
        <f t="shared" si="3"/>
        <v>10.33</v>
      </c>
      <c r="M407" s="49">
        <f t="shared" si="3"/>
        <v>0</v>
      </c>
      <c r="N407" s="49">
        <f t="shared" si="3"/>
        <v>19.93</v>
      </c>
      <c r="O407" s="49">
        <f t="shared" si="3"/>
        <v>90.7</v>
      </c>
      <c r="P407" s="49">
        <f t="shared" si="3"/>
        <v>5.63</v>
      </c>
      <c r="Q407" s="49">
        <f t="shared" si="3"/>
        <v>0</v>
      </c>
      <c r="R407" s="49">
        <f t="shared" si="3"/>
        <v>0</v>
      </c>
      <c r="S407" s="49">
        <f t="shared" si="3"/>
        <v>0.91</v>
      </c>
      <c r="T407" s="49">
        <f t="shared" si="3"/>
        <v>8.67</v>
      </c>
      <c r="U407" s="49">
        <f t="shared" si="3"/>
        <v>764.5</v>
      </c>
      <c r="V407" s="49">
        <f t="shared" si="3"/>
        <v>818.18</v>
      </c>
      <c r="W407" s="49">
        <f t="shared" si="3"/>
        <v>0.25</v>
      </c>
      <c r="X407" s="49">
        <f t="shared" si="3"/>
        <v>7.14</v>
      </c>
      <c r="Y407" s="49">
        <f t="shared" si="3"/>
        <v>39.130000000000003</v>
      </c>
      <c r="Z407" s="10">
        <v>0</v>
      </c>
      <c r="AA407" s="10">
        <v>0</v>
      </c>
      <c r="AB407" s="10">
        <v>0</v>
      </c>
      <c r="AC407" s="10">
        <v>851.28</v>
      </c>
      <c r="AD407" s="10">
        <v>412.55</v>
      </c>
      <c r="AE407" s="10">
        <v>192.78</v>
      </c>
      <c r="AF407" s="10">
        <v>414.81</v>
      </c>
      <c r="AG407" s="10">
        <v>125.92</v>
      </c>
      <c r="AH407" s="10">
        <v>618.29999999999995</v>
      </c>
      <c r="AI407" s="10">
        <v>503.52</v>
      </c>
      <c r="AJ407" s="10">
        <v>680.91</v>
      </c>
      <c r="AK407" s="10">
        <v>887.85</v>
      </c>
      <c r="AL407" s="10">
        <v>257.72000000000003</v>
      </c>
      <c r="AM407" s="10">
        <v>449.06</v>
      </c>
      <c r="AN407" s="10">
        <v>3411.83</v>
      </c>
      <c r="AO407" s="10">
        <v>237.03</v>
      </c>
      <c r="AP407" s="10">
        <v>1029.02</v>
      </c>
      <c r="AQ407" s="10">
        <v>575.79</v>
      </c>
      <c r="AR407" s="10">
        <v>383.1</v>
      </c>
      <c r="AS407" s="10">
        <v>246.9</v>
      </c>
      <c r="AT407" s="10">
        <v>0.03</v>
      </c>
      <c r="AU407" s="10">
        <v>0.02</v>
      </c>
      <c r="AV407" s="10">
        <v>0.01</v>
      </c>
      <c r="AW407" s="10">
        <v>0.02</v>
      </c>
      <c r="AX407" s="10">
        <v>0.03</v>
      </c>
      <c r="AY407" s="10">
        <v>0.13</v>
      </c>
      <c r="AZ407" s="10">
        <v>0.14000000000000001</v>
      </c>
      <c r="BA407" s="10">
        <v>1.39</v>
      </c>
      <c r="BB407" s="10">
        <v>0.08</v>
      </c>
      <c r="BC407" s="10">
        <v>0.76</v>
      </c>
      <c r="BD407" s="10">
        <v>0.06</v>
      </c>
      <c r="BE407" s="10">
        <v>0.11</v>
      </c>
      <c r="BF407" s="10">
        <v>0</v>
      </c>
      <c r="BG407" s="10">
        <v>0</v>
      </c>
      <c r="BH407" s="10">
        <v>0.04</v>
      </c>
      <c r="BI407" s="10">
        <v>5.07</v>
      </c>
      <c r="BJ407" s="10">
        <v>0</v>
      </c>
      <c r="BK407" s="10">
        <v>0</v>
      </c>
      <c r="BL407" s="10">
        <v>10.23</v>
      </c>
      <c r="BM407" s="10">
        <v>0.04</v>
      </c>
      <c r="BN407" s="10">
        <v>0.01</v>
      </c>
      <c r="BO407" s="10">
        <v>0</v>
      </c>
      <c r="BP407" s="10">
        <v>0</v>
      </c>
      <c r="BQ407" s="10">
        <v>0</v>
      </c>
      <c r="BR407" s="10">
        <v>693.46</v>
      </c>
      <c r="BS407" s="10" t="e">
        <f>$I$407/#REF!*100</f>
        <v>#REF!</v>
      </c>
      <c r="BT407" s="10">
        <v>512.42999999999995</v>
      </c>
      <c r="BV407" s="10">
        <v>0</v>
      </c>
      <c r="BW407" s="10">
        <v>0</v>
      </c>
      <c r="BX407" s="10">
        <v>0</v>
      </c>
      <c r="BY407" s="10">
        <v>0</v>
      </c>
      <c r="BZ407" s="10">
        <v>0</v>
      </c>
      <c r="CA407" s="10">
        <v>0</v>
      </c>
      <c r="CB407" s="10">
        <v>0</v>
      </c>
      <c r="CC407" s="10">
        <v>0</v>
      </c>
      <c r="CD407" s="10">
        <v>0</v>
      </c>
      <c r="CE407" s="10">
        <v>14.76</v>
      </c>
      <c r="CF407" s="10">
        <v>1.33</v>
      </c>
    </row>
    <row r="408" spans="1:84" x14ac:dyDescent="0.25">
      <c r="A408" s="9"/>
      <c r="B408" s="57" t="s">
        <v>100</v>
      </c>
      <c r="C408" s="44"/>
      <c r="D408" s="45"/>
      <c r="E408" s="45"/>
      <c r="F408" s="45"/>
      <c r="G408" s="45"/>
      <c r="H408" s="45"/>
      <c r="I408" s="45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</row>
    <row r="409" spans="1:84" s="9" customFormat="1" x14ac:dyDescent="0.25">
      <c r="A409" s="9" t="str">
        <f>"-"</f>
        <v>-</v>
      </c>
      <c r="B409" s="46" t="s">
        <v>101</v>
      </c>
      <c r="C409" s="44" t="str">
        <f>"200"</f>
        <v>200</v>
      </c>
      <c r="D409" s="45">
        <v>6</v>
      </c>
      <c r="E409" s="45">
        <v>6</v>
      </c>
      <c r="F409" s="45">
        <v>0.1</v>
      </c>
      <c r="G409" s="45">
        <v>0</v>
      </c>
      <c r="H409" s="45">
        <v>8</v>
      </c>
      <c r="I409" s="45">
        <v>60.4</v>
      </c>
      <c r="J409" s="30">
        <v>0</v>
      </c>
      <c r="K409" s="30">
        <v>0</v>
      </c>
      <c r="L409" s="30">
        <v>0</v>
      </c>
      <c r="M409" s="30">
        <v>0</v>
      </c>
      <c r="N409" s="30">
        <v>8</v>
      </c>
      <c r="O409" s="30">
        <v>0</v>
      </c>
      <c r="P409" s="30">
        <v>0</v>
      </c>
      <c r="Q409" s="30">
        <v>0</v>
      </c>
      <c r="R409" s="30">
        <v>0</v>
      </c>
      <c r="S409" s="30">
        <v>1.7</v>
      </c>
      <c r="T409" s="30">
        <v>1.4</v>
      </c>
      <c r="U409" s="30">
        <v>0</v>
      </c>
      <c r="V409" s="30">
        <v>304</v>
      </c>
      <c r="W409" s="30">
        <v>0.34</v>
      </c>
      <c r="X409" s="30">
        <v>0.2</v>
      </c>
      <c r="Y409" s="30">
        <v>1.4</v>
      </c>
      <c r="Z409" s="51">
        <v>0</v>
      </c>
      <c r="AA409" s="9">
        <v>0</v>
      </c>
      <c r="AB409" s="9">
        <v>0</v>
      </c>
      <c r="AC409" s="9">
        <v>0</v>
      </c>
      <c r="AD409" s="9">
        <v>0</v>
      </c>
      <c r="AE409" s="9">
        <v>0</v>
      </c>
      <c r="AF409" s="9">
        <v>0</v>
      </c>
      <c r="AG409" s="9">
        <v>0</v>
      </c>
      <c r="AH409" s="9">
        <v>0</v>
      </c>
      <c r="AI409" s="9">
        <v>0</v>
      </c>
      <c r="AJ409" s="9">
        <v>0</v>
      </c>
      <c r="AK409" s="9">
        <v>0</v>
      </c>
      <c r="AL409" s="9">
        <v>0</v>
      </c>
      <c r="AM409" s="9">
        <v>0</v>
      </c>
      <c r="AN409" s="9">
        <v>0</v>
      </c>
      <c r="AO409" s="9">
        <v>0</v>
      </c>
      <c r="AP409" s="9">
        <v>0</v>
      </c>
      <c r="AQ409" s="9">
        <v>0</v>
      </c>
      <c r="AR409" s="9">
        <v>0</v>
      </c>
      <c r="AS409" s="9">
        <v>0</v>
      </c>
      <c r="AT409" s="9">
        <v>0</v>
      </c>
      <c r="AU409" s="9">
        <v>0</v>
      </c>
      <c r="AV409" s="9">
        <v>0</v>
      </c>
      <c r="AW409" s="9">
        <v>0</v>
      </c>
      <c r="AX409" s="9">
        <v>0</v>
      </c>
      <c r="AY409" s="9">
        <v>0</v>
      </c>
      <c r="AZ409" s="9">
        <v>0</v>
      </c>
      <c r="BA409" s="9">
        <v>0</v>
      </c>
      <c r="BB409" s="9">
        <v>0</v>
      </c>
      <c r="BC409" s="9">
        <v>0</v>
      </c>
      <c r="BD409" s="9">
        <v>0</v>
      </c>
      <c r="BE409" s="9">
        <v>0</v>
      </c>
      <c r="BF409" s="9">
        <v>0</v>
      </c>
      <c r="BG409" s="9">
        <v>0</v>
      </c>
      <c r="BH409" s="9">
        <v>0</v>
      </c>
      <c r="BI409" s="9">
        <v>0</v>
      </c>
      <c r="BJ409" s="9">
        <v>0</v>
      </c>
      <c r="BK409" s="9">
        <v>0</v>
      </c>
      <c r="BL409" s="9">
        <v>0</v>
      </c>
      <c r="BM409" s="9">
        <v>0</v>
      </c>
      <c r="BN409" s="9">
        <v>0</v>
      </c>
      <c r="BO409" s="9">
        <v>0</v>
      </c>
      <c r="BP409" s="9">
        <v>0</v>
      </c>
      <c r="BQ409" s="9">
        <v>0</v>
      </c>
      <c r="BR409" s="9">
        <v>182.8</v>
      </c>
      <c r="BT409" s="9">
        <v>0</v>
      </c>
      <c r="BV409" s="9">
        <v>0</v>
      </c>
      <c r="BW409" s="9">
        <v>0</v>
      </c>
      <c r="BX409" s="9">
        <v>0</v>
      </c>
      <c r="BY409" s="9">
        <v>0</v>
      </c>
      <c r="BZ409" s="9">
        <v>0</v>
      </c>
      <c r="CA409" s="9">
        <v>0</v>
      </c>
      <c r="CB409" s="9">
        <v>0</v>
      </c>
      <c r="CC409" s="9">
        <v>0</v>
      </c>
      <c r="CD409" s="9">
        <v>0</v>
      </c>
      <c r="CE409" s="9">
        <v>0</v>
      </c>
      <c r="CF409" s="9">
        <v>0</v>
      </c>
    </row>
    <row r="410" spans="1:84" s="10" customFormat="1" x14ac:dyDescent="0.25">
      <c r="A410" s="47"/>
      <c r="B410" s="48" t="s">
        <v>102</v>
      </c>
      <c r="C410" s="22" t="str">
        <f>C409</f>
        <v>200</v>
      </c>
      <c r="D410" s="49">
        <v>6</v>
      </c>
      <c r="E410" s="49">
        <v>6</v>
      </c>
      <c r="F410" s="49">
        <v>0.1</v>
      </c>
      <c r="G410" s="49">
        <v>0</v>
      </c>
      <c r="H410" s="49">
        <v>8</v>
      </c>
      <c r="I410" s="49">
        <v>60.4</v>
      </c>
      <c r="J410" s="17">
        <v>0</v>
      </c>
      <c r="K410" s="17">
        <v>0</v>
      </c>
      <c r="L410" s="17">
        <v>0</v>
      </c>
      <c r="M410" s="17">
        <v>0</v>
      </c>
      <c r="N410" s="17">
        <v>8</v>
      </c>
      <c r="O410" s="17">
        <v>0</v>
      </c>
      <c r="P410" s="17">
        <v>0</v>
      </c>
      <c r="Q410" s="17">
        <v>0</v>
      </c>
      <c r="R410" s="17">
        <v>0</v>
      </c>
      <c r="S410" s="17">
        <v>1.7</v>
      </c>
      <c r="T410" s="17">
        <v>1.4</v>
      </c>
      <c r="U410" s="17">
        <v>0</v>
      </c>
      <c r="V410" s="17">
        <v>304</v>
      </c>
      <c r="W410" s="17">
        <v>0.34</v>
      </c>
      <c r="X410" s="17">
        <v>0.2</v>
      </c>
      <c r="Y410" s="17">
        <v>1.4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10">
        <v>0</v>
      </c>
      <c r="AH410" s="10">
        <v>0</v>
      </c>
      <c r="AI410" s="10">
        <v>0</v>
      </c>
      <c r="AJ410" s="10">
        <v>0</v>
      </c>
      <c r="AK410" s="10">
        <v>0</v>
      </c>
      <c r="AL410" s="10">
        <v>0</v>
      </c>
      <c r="AM410" s="10">
        <v>0</v>
      </c>
      <c r="AN410" s="10">
        <v>0</v>
      </c>
      <c r="AO410" s="10">
        <v>0</v>
      </c>
      <c r="AP410" s="10">
        <v>0</v>
      </c>
      <c r="AQ410" s="10">
        <v>0</v>
      </c>
      <c r="AR410" s="10">
        <v>0</v>
      </c>
      <c r="AS410" s="10">
        <v>0</v>
      </c>
      <c r="AT410" s="10">
        <v>0</v>
      </c>
      <c r="AU410" s="10">
        <v>0</v>
      </c>
      <c r="AV410" s="10">
        <v>0</v>
      </c>
      <c r="AW410" s="10">
        <v>0</v>
      </c>
      <c r="AX410" s="10">
        <v>0</v>
      </c>
      <c r="AY410" s="10">
        <v>0</v>
      </c>
      <c r="AZ410" s="10">
        <v>0</v>
      </c>
      <c r="BA410" s="10">
        <v>0</v>
      </c>
      <c r="BB410" s="10">
        <v>0</v>
      </c>
      <c r="BC410" s="10">
        <v>0</v>
      </c>
      <c r="BD410" s="10">
        <v>0</v>
      </c>
      <c r="BE410" s="10">
        <v>0</v>
      </c>
      <c r="BF410" s="10">
        <v>0</v>
      </c>
      <c r="BG410" s="10">
        <v>0</v>
      </c>
      <c r="BH410" s="10">
        <v>0</v>
      </c>
      <c r="BI410" s="10">
        <v>0</v>
      </c>
      <c r="BJ410" s="10">
        <v>0</v>
      </c>
      <c r="BK410" s="10">
        <v>0</v>
      </c>
      <c r="BL410" s="10">
        <v>0</v>
      </c>
      <c r="BM410" s="10">
        <v>0</v>
      </c>
      <c r="BN410" s="10">
        <v>0</v>
      </c>
      <c r="BO410" s="10">
        <v>0</v>
      </c>
      <c r="BP410" s="10">
        <v>0</v>
      </c>
      <c r="BQ410" s="10">
        <v>0</v>
      </c>
      <c r="BR410" s="10">
        <v>182.8</v>
      </c>
      <c r="BS410" s="10" t="e">
        <f>$I$410/#REF!*100</f>
        <v>#REF!</v>
      </c>
      <c r="BT410" s="10">
        <v>0</v>
      </c>
      <c r="BV410" s="10">
        <v>0</v>
      </c>
      <c r="BW410" s="10">
        <v>0</v>
      </c>
      <c r="BX410" s="10">
        <v>0</v>
      </c>
      <c r="BY410" s="10">
        <v>0</v>
      </c>
      <c r="BZ410" s="10">
        <v>0</v>
      </c>
      <c r="CA410" s="10">
        <v>0</v>
      </c>
      <c r="CB410" s="10">
        <v>0</v>
      </c>
      <c r="CC410" s="10">
        <v>0</v>
      </c>
      <c r="CD410" s="10">
        <v>0</v>
      </c>
      <c r="CE410" s="10">
        <v>0</v>
      </c>
      <c r="CF410" s="10">
        <v>0</v>
      </c>
    </row>
    <row r="411" spans="1:84" s="10" customFormat="1" x14ac:dyDescent="0.25">
      <c r="A411" s="47"/>
      <c r="B411" s="48" t="s">
        <v>103</v>
      </c>
      <c r="C411" s="52">
        <f>C410+C407+C400+C395+C387+C384</f>
        <v>3175</v>
      </c>
      <c r="D411" s="49">
        <v>103.29</v>
      </c>
      <c r="E411" s="49">
        <v>54.02</v>
      </c>
      <c r="F411" s="49">
        <v>89.21</v>
      </c>
      <c r="G411" s="49">
        <v>43.08</v>
      </c>
      <c r="H411" s="49">
        <v>433.07</v>
      </c>
      <c r="I411" s="49">
        <v>3030.19</v>
      </c>
      <c r="J411" s="17">
        <v>30.2</v>
      </c>
      <c r="K411" s="17">
        <v>25.34</v>
      </c>
      <c r="L411" s="17">
        <v>17.82</v>
      </c>
      <c r="M411" s="17">
        <v>0</v>
      </c>
      <c r="N411" s="17">
        <v>197.42</v>
      </c>
      <c r="O411" s="17">
        <v>235.65</v>
      </c>
      <c r="P411" s="17">
        <v>35.590000000000003</v>
      </c>
      <c r="Q411" s="17">
        <v>0</v>
      </c>
      <c r="R411" s="17">
        <v>0</v>
      </c>
      <c r="S411" s="17">
        <v>8.8699999999999992</v>
      </c>
      <c r="T411" s="17">
        <v>30.34</v>
      </c>
      <c r="U411" s="17">
        <v>3760.88</v>
      </c>
      <c r="V411" s="17">
        <v>4327.2700000000004</v>
      </c>
      <c r="W411" s="17">
        <v>1.59</v>
      </c>
      <c r="X411" s="17">
        <v>15.49</v>
      </c>
      <c r="Y411" s="17">
        <v>160.69999999999999</v>
      </c>
      <c r="Z411" s="10">
        <v>0.4</v>
      </c>
      <c r="AA411" s="10">
        <v>0</v>
      </c>
      <c r="AB411" s="10">
        <v>0</v>
      </c>
      <c r="AC411" s="10">
        <v>5289.42</v>
      </c>
      <c r="AD411" s="10">
        <v>3730.66</v>
      </c>
      <c r="AE411" s="10">
        <v>1380.03</v>
      </c>
      <c r="AF411" s="10">
        <v>2597.7800000000002</v>
      </c>
      <c r="AG411" s="10">
        <v>955.91</v>
      </c>
      <c r="AH411" s="10">
        <v>3499</v>
      </c>
      <c r="AI411" s="10">
        <v>3214.72</v>
      </c>
      <c r="AJ411" s="10">
        <v>3683.67</v>
      </c>
      <c r="AK411" s="10">
        <v>5369.01</v>
      </c>
      <c r="AL411" s="10">
        <v>1921.42</v>
      </c>
      <c r="AM411" s="10">
        <v>2834.59</v>
      </c>
      <c r="AN411" s="10">
        <v>15990.82</v>
      </c>
      <c r="AO411" s="10">
        <v>1188.05</v>
      </c>
      <c r="AP411" s="10">
        <v>5058.7</v>
      </c>
      <c r="AQ411" s="10">
        <v>3308.08</v>
      </c>
      <c r="AR411" s="10">
        <v>2384.7199999999998</v>
      </c>
      <c r="AS411" s="10">
        <v>1258.45</v>
      </c>
      <c r="AT411" s="10">
        <v>2.63</v>
      </c>
      <c r="AU411" s="10">
        <v>1.51</v>
      </c>
      <c r="AV411" s="10">
        <v>0.84</v>
      </c>
      <c r="AW411" s="10">
        <v>1.77</v>
      </c>
      <c r="AX411" s="10">
        <v>1.95</v>
      </c>
      <c r="AY411" s="10">
        <v>12.16</v>
      </c>
      <c r="AZ411" s="10">
        <v>1.07</v>
      </c>
      <c r="BA411" s="10">
        <v>38.380000000000003</v>
      </c>
      <c r="BB411" s="10">
        <v>0.54</v>
      </c>
      <c r="BC411" s="10">
        <v>31.55</v>
      </c>
      <c r="BD411" s="10">
        <v>1.83</v>
      </c>
      <c r="BE411" s="10">
        <v>0.36</v>
      </c>
      <c r="BF411" s="10">
        <v>0</v>
      </c>
      <c r="BG411" s="10">
        <v>0.23</v>
      </c>
      <c r="BH411" s="10">
        <v>3.09</v>
      </c>
      <c r="BI411" s="10">
        <v>56.16</v>
      </c>
      <c r="BJ411" s="10">
        <v>0.17</v>
      </c>
      <c r="BK411" s="10">
        <v>0</v>
      </c>
      <c r="BL411" s="10">
        <v>30.66</v>
      </c>
      <c r="BM411" s="10">
        <v>0.73</v>
      </c>
      <c r="BN411" s="10">
        <v>1.06</v>
      </c>
      <c r="BO411" s="10">
        <v>0</v>
      </c>
      <c r="BP411" s="10">
        <v>0</v>
      </c>
      <c r="BQ411" s="10">
        <v>0</v>
      </c>
      <c r="BR411" s="10">
        <v>2486.7600000000002</v>
      </c>
      <c r="BT411" s="10">
        <v>1568.56</v>
      </c>
      <c r="BV411" s="10">
        <v>0</v>
      </c>
      <c r="BW411" s="10">
        <v>0</v>
      </c>
      <c r="BX411" s="10">
        <v>0</v>
      </c>
      <c r="BY411" s="10">
        <v>0</v>
      </c>
      <c r="BZ411" s="10">
        <v>0</v>
      </c>
      <c r="CA411" s="10">
        <v>0</v>
      </c>
      <c r="CB411" s="10">
        <v>0</v>
      </c>
      <c r="CC411" s="10">
        <v>0</v>
      </c>
      <c r="CD411" s="10">
        <v>0</v>
      </c>
      <c r="CE411" s="10">
        <v>75.760000000000005</v>
      </c>
      <c r="CF411" s="10">
        <v>8.9600000000000009</v>
      </c>
    </row>
    <row r="412" spans="1:84" x14ac:dyDescent="0.25">
      <c r="A412" s="9"/>
      <c r="B412" s="57" t="s">
        <v>187</v>
      </c>
      <c r="C412" s="44"/>
      <c r="D412" s="45"/>
      <c r="E412" s="45"/>
      <c r="F412" s="45"/>
      <c r="G412" s="45"/>
      <c r="H412" s="45"/>
      <c r="I412" s="45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</row>
    <row r="413" spans="1:84" x14ac:dyDescent="0.25">
      <c r="A413" s="9"/>
      <c r="B413" s="57" t="s">
        <v>71</v>
      </c>
      <c r="C413" s="44"/>
      <c r="D413" s="45"/>
      <c r="E413" s="45"/>
      <c r="F413" s="45"/>
      <c r="G413" s="45"/>
      <c r="H413" s="45"/>
      <c r="I413" s="45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</row>
    <row r="414" spans="1:84" s="8" customFormat="1" x14ac:dyDescent="0.25">
      <c r="A414" s="9" t="str">
        <f>"2/6"</f>
        <v>2/6</v>
      </c>
      <c r="B414" s="46" t="s">
        <v>151</v>
      </c>
      <c r="C414" s="44" t="str">
        <f>"80"</f>
        <v>80</v>
      </c>
      <c r="D414" s="45">
        <v>7.81</v>
      </c>
      <c r="E414" s="45">
        <v>8.31</v>
      </c>
      <c r="F414" s="45">
        <v>10.52</v>
      </c>
      <c r="G414" s="45">
        <v>0</v>
      </c>
      <c r="H414" s="45">
        <v>1.39</v>
      </c>
      <c r="I414" s="45">
        <v>131.26989599999999</v>
      </c>
      <c r="J414" s="30">
        <v>5.07</v>
      </c>
      <c r="K414" s="30">
        <v>0.13</v>
      </c>
      <c r="L414" s="30">
        <v>0</v>
      </c>
      <c r="M414" s="30">
        <v>0</v>
      </c>
      <c r="N414" s="30">
        <v>1.39</v>
      </c>
      <c r="O414" s="30">
        <v>0</v>
      </c>
      <c r="P414" s="30">
        <v>0</v>
      </c>
      <c r="Q414" s="30">
        <v>0</v>
      </c>
      <c r="R414" s="30">
        <v>0</v>
      </c>
      <c r="S414" s="30">
        <v>0.02</v>
      </c>
      <c r="T414" s="30">
        <v>1.34</v>
      </c>
      <c r="U414" s="30">
        <v>285.85000000000002</v>
      </c>
      <c r="V414" s="30">
        <v>103.81</v>
      </c>
      <c r="W414" s="30">
        <v>0.24</v>
      </c>
      <c r="X414" s="30">
        <v>0.12</v>
      </c>
      <c r="Y414" s="30">
        <v>0.11</v>
      </c>
      <c r="Z414" s="50">
        <v>0</v>
      </c>
      <c r="AA414" s="8">
        <v>0</v>
      </c>
      <c r="AB414" s="8">
        <v>0</v>
      </c>
      <c r="AC414" s="8">
        <v>614.04</v>
      </c>
      <c r="AD414" s="8">
        <v>511.9</v>
      </c>
      <c r="AE414" s="8">
        <v>240.1</v>
      </c>
      <c r="AF414" s="8">
        <v>346.73</v>
      </c>
      <c r="AG414" s="8">
        <v>117.49</v>
      </c>
      <c r="AH414" s="8">
        <v>370.13</v>
      </c>
      <c r="AI414" s="8">
        <v>402.53</v>
      </c>
      <c r="AJ414" s="8">
        <v>445.37</v>
      </c>
      <c r="AK414" s="8">
        <v>696.64</v>
      </c>
      <c r="AL414" s="8">
        <v>193.76</v>
      </c>
      <c r="AM414" s="8">
        <v>236.03</v>
      </c>
      <c r="AN414" s="8">
        <v>1008.13</v>
      </c>
      <c r="AO414" s="8">
        <v>8.6999999999999993</v>
      </c>
      <c r="AP414" s="8">
        <v>226.1</v>
      </c>
      <c r="AQ414" s="8">
        <v>526.49</v>
      </c>
      <c r="AR414" s="8">
        <v>270.86</v>
      </c>
      <c r="AS414" s="8">
        <v>165.83</v>
      </c>
      <c r="AT414" s="8">
        <v>0.15</v>
      </c>
      <c r="AU414" s="8">
        <v>7.0000000000000007E-2</v>
      </c>
      <c r="AV414" s="8">
        <v>0.04</v>
      </c>
      <c r="AW414" s="8">
        <v>0.08</v>
      </c>
      <c r="AX414" s="8">
        <v>0.09</v>
      </c>
      <c r="AY414" s="8">
        <v>0.44</v>
      </c>
      <c r="AZ414" s="8">
        <v>0</v>
      </c>
      <c r="BA414" s="8">
        <v>1.19</v>
      </c>
      <c r="BB414" s="8">
        <v>0</v>
      </c>
      <c r="BC414" s="8">
        <v>0.37</v>
      </c>
      <c r="BD414" s="8">
        <v>0</v>
      </c>
      <c r="BE414" s="8">
        <v>0</v>
      </c>
      <c r="BF414" s="8">
        <v>0</v>
      </c>
      <c r="BG414" s="8">
        <v>0.08</v>
      </c>
      <c r="BH414" s="8">
        <v>0.13</v>
      </c>
      <c r="BI414" s="8">
        <v>0.98</v>
      </c>
      <c r="BJ414" s="8">
        <v>0</v>
      </c>
      <c r="BK414" s="8">
        <v>0</v>
      </c>
      <c r="BL414" s="8">
        <v>0.06</v>
      </c>
      <c r="BM414" s="8">
        <v>0</v>
      </c>
      <c r="BN414" s="8">
        <v>0</v>
      </c>
      <c r="BO414" s="8">
        <v>0</v>
      </c>
      <c r="BP414" s="8">
        <v>0</v>
      </c>
      <c r="BQ414" s="8">
        <v>0</v>
      </c>
      <c r="BR414" s="8">
        <v>65.41</v>
      </c>
      <c r="BT414" s="8">
        <v>114.53</v>
      </c>
      <c r="BV414" s="8">
        <v>0</v>
      </c>
      <c r="BW414" s="8">
        <v>0</v>
      </c>
      <c r="BX414" s="8">
        <v>0</v>
      </c>
      <c r="BY414" s="8">
        <v>0</v>
      </c>
      <c r="BZ414" s="8">
        <v>0</v>
      </c>
      <c r="CA414" s="8">
        <v>0</v>
      </c>
      <c r="CB414" s="8">
        <v>0</v>
      </c>
      <c r="CC414" s="8">
        <v>0</v>
      </c>
      <c r="CD414" s="8">
        <v>0</v>
      </c>
      <c r="CE414" s="8">
        <v>0</v>
      </c>
      <c r="CF414" s="8">
        <v>0.5</v>
      </c>
    </row>
    <row r="415" spans="1:84" s="8" customFormat="1" x14ac:dyDescent="0.25">
      <c r="A415" s="9" t="str">
        <f>"4/4"</f>
        <v>4/4</v>
      </c>
      <c r="B415" s="46" t="s">
        <v>134</v>
      </c>
      <c r="C415" s="44" t="str">
        <f>"200"</f>
        <v>200</v>
      </c>
      <c r="D415" s="45">
        <v>4.45</v>
      </c>
      <c r="E415" s="45">
        <v>3.34</v>
      </c>
      <c r="F415" s="45">
        <v>5.94</v>
      </c>
      <c r="G415" s="45">
        <v>0.2</v>
      </c>
      <c r="H415" s="45">
        <v>21.95</v>
      </c>
      <c r="I415" s="45">
        <v>160.087256</v>
      </c>
      <c r="J415" s="30">
        <v>4.22</v>
      </c>
      <c r="K415" s="30">
        <v>0.09</v>
      </c>
      <c r="L415" s="30">
        <v>0</v>
      </c>
      <c r="M415" s="30">
        <v>0</v>
      </c>
      <c r="N415" s="30">
        <v>8.68</v>
      </c>
      <c r="O415" s="30">
        <v>13.27</v>
      </c>
      <c r="P415" s="30">
        <v>0.55000000000000004</v>
      </c>
      <c r="Q415" s="30">
        <v>0</v>
      </c>
      <c r="R415" s="30">
        <v>0</v>
      </c>
      <c r="S415" s="30">
        <v>0.11</v>
      </c>
      <c r="T415" s="30">
        <v>1.8</v>
      </c>
      <c r="U415" s="30">
        <v>369.72</v>
      </c>
      <c r="V415" s="30">
        <v>165.29</v>
      </c>
      <c r="W415" s="30">
        <v>0.15</v>
      </c>
      <c r="X415" s="30">
        <v>0.35</v>
      </c>
      <c r="Y415" s="30">
        <v>0.59</v>
      </c>
      <c r="Z415" s="50">
        <v>0</v>
      </c>
      <c r="AA415" s="8">
        <v>0</v>
      </c>
      <c r="AB415" s="8">
        <v>0</v>
      </c>
      <c r="AC415" s="8">
        <v>119.52</v>
      </c>
      <c r="AD415" s="8">
        <v>50.68</v>
      </c>
      <c r="AE415" s="8">
        <v>30.73</v>
      </c>
      <c r="AF415" s="8">
        <v>46.95</v>
      </c>
      <c r="AG415" s="8">
        <v>20.43</v>
      </c>
      <c r="AH415" s="8">
        <v>71.19</v>
      </c>
      <c r="AI415" s="8">
        <v>74.77</v>
      </c>
      <c r="AJ415" s="8">
        <v>96.92</v>
      </c>
      <c r="AK415" s="8">
        <v>104.1</v>
      </c>
      <c r="AL415" s="8">
        <v>33.31</v>
      </c>
      <c r="AM415" s="8">
        <v>61.15</v>
      </c>
      <c r="AN415" s="8">
        <v>231.18</v>
      </c>
      <c r="AO415" s="8">
        <v>1.28</v>
      </c>
      <c r="AP415" s="8">
        <v>63.92</v>
      </c>
      <c r="AQ415" s="8">
        <v>64.16</v>
      </c>
      <c r="AR415" s="8">
        <v>56.14</v>
      </c>
      <c r="AS415" s="8">
        <v>26.16</v>
      </c>
      <c r="AT415" s="8">
        <v>0.1</v>
      </c>
      <c r="AU415" s="8">
        <v>0.05</v>
      </c>
      <c r="AV415" s="8">
        <v>0.03</v>
      </c>
      <c r="AW415" s="8">
        <v>0.06</v>
      </c>
      <c r="AX415" s="8">
        <v>7.0000000000000007E-2</v>
      </c>
      <c r="AY415" s="8">
        <v>0.31</v>
      </c>
      <c r="AZ415" s="8">
        <v>0</v>
      </c>
      <c r="BA415" s="8">
        <v>0.85</v>
      </c>
      <c r="BB415" s="8">
        <v>0</v>
      </c>
      <c r="BC415" s="8">
        <v>0.27</v>
      </c>
      <c r="BD415" s="8">
        <v>0</v>
      </c>
      <c r="BE415" s="8">
        <v>0</v>
      </c>
      <c r="BF415" s="8">
        <v>0</v>
      </c>
      <c r="BG415" s="8">
        <v>0.06</v>
      </c>
      <c r="BH415" s="8">
        <v>0.09</v>
      </c>
      <c r="BI415" s="8">
        <v>0.74</v>
      </c>
      <c r="BJ415" s="8">
        <v>0</v>
      </c>
      <c r="BK415" s="8">
        <v>0</v>
      </c>
      <c r="BL415" s="8">
        <v>0.08</v>
      </c>
      <c r="BM415" s="8">
        <v>0</v>
      </c>
      <c r="BN415" s="8">
        <v>0</v>
      </c>
      <c r="BO415" s="8">
        <v>0</v>
      </c>
      <c r="BP415" s="8">
        <v>0</v>
      </c>
      <c r="BQ415" s="8">
        <v>0</v>
      </c>
      <c r="BR415" s="8">
        <v>184.58</v>
      </c>
      <c r="BT415" s="8">
        <v>26.4</v>
      </c>
      <c r="BV415" s="8">
        <v>0</v>
      </c>
      <c r="BW415" s="8">
        <v>0</v>
      </c>
      <c r="BX415" s="8">
        <v>0</v>
      </c>
      <c r="BY415" s="8">
        <v>0</v>
      </c>
      <c r="BZ415" s="8">
        <v>0</v>
      </c>
      <c r="CA415" s="8">
        <v>0</v>
      </c>
      <c r="CB415" s="8">
        <v>0</v>
      </c>
      <c r="CC415" s="8">
        <v>0</v>
      </c>
      <c r="CD415" s="8">
        <v>0</v>
      </c>
      <c r="CE415" s="8">
        <v>4</v>
      </c>
      <c r="CF415" s="8">
        <v>0.8</v>
      </c>
    </row>
    <row r="416" spans="1:84" s="8" customFormat="1" x14ac:dyDescent="0.25">
      <c r="A416" s="9" t="str">
        <f>"9/13"</f>
        <v>9/13</v>
      </c>
      <c r="B416" s="46" t="s">
        <v>73</v>
      </c>
      <c r="C416" s="44" t="str">
        <f>"10"</f>
        <v>10</v>
      </c>
      <c r="D416" s="45">
        <v>0.08</v>
      </c>
      <c r="E416" s="45">
        <v>0.08</v>
      </c>
      <c r="F416" s="45">
        <v>7.25</v>
      </c>
      <c r="G416" s="45">
        <v>0</v>
      </c>
      <c r="H416" s="45">
        <v>0.13</v>
      </c>
      <c r="I416" s="45">
        <v>66.063999999999993</v>
      </c>
      <c r="J416" s="30">
        <v>4.71</v>
      </c>
      <c r="K416" s="30">
        <v>0.22</v>
      </c>
      <c r="L416" s="30">
        <v>0</v>
      </c>
      <c r="M416" s="30">
        <v>0</v>
      </c>
      <c r="N416" s="30">
        <v>0.13</v>
      </c>
      <c r="O416" s="30">
        <v>0</v>
      </c>
      <c r="P416" s="30">
        <v>0</v>
      </c>
      <c r="Q416" s="30">
        <v>0</v>
      </c>
      <c r="R416" s="30">
        <v>0</v>
      </c>
      <c r="S416" s="30">
        <v>0</v>
      </c>
      <c r="T416" s="30">
        <v>0.14000000000000001</v>
      </c>
      <c r="U416" s="30">
        <v>1.5</v>
      </c>
      <c r="V416" s="30">
        <v>3</v>
      </c>
      <c r="W416" s="30">
        <v>0.01</v>
      </c>
      <c r="X416" s="30">
        <v>0.01</v>
      </c>
      <c r="Y416" s="30">
        <v>0</v>
      </c>
      <c r="Z416" s="50">
        <v>0</v>
      </c>
      <c r="AA416" s="8">
        <v>0</v>
      </c>
      <c r="AB416" s="8">
        <v>0</v>
      </c>
      <c r="AC416" s="8">
        <v>7.6</v>
      </c>
      <c r="AD416" s="8">
        <v>4.5</v>
      </c>
      <c r="AE416" s="8">
        <v>1.7</v>
      </c>
      <c r="AF416" s="8">
        <v>4.7</v>
      </c>
      <c r="AG416" s="8">
        <v>4.3</v>
      </c>
      <c r="AH416" s="8">
        <v>4.2</v>
      </c>
      <c r="AI416" s="8">
        <v>3.6</v>
      </c>
      <c r="AJ416" s="8">
        <v>2.6</v>
      </c>
      <c r="AK416" s="8">
        <v>5.7</v>
      </c>
      <c r="AL416" s="8">
        <v>3.5</v>
      </c>
      <c r="AM416" s="8">
        <v>2.4</v>
      </c>
      <c r="AN416" s="8">
        <v>14.2</v>
      </c>
      <c r="AO416" s="8">
        <v>0</v>
      </c>
      <c r="AP416" s="8">
        <v>4.8</v>
      </c>
      <c r="AQ416" s="8">
        <v>5.4</v>
      </c>
      <c r="AR416" s="8">
        <v>4.2</v>
      </c>
      <c r="AS416" s="8">
        <v>1</v>
      </c>
      <c r="AT416" s="8">
        <v>0.27</v>
      </c>
      <c r="AU416" s="8">
        <v>0.12</v>
      </c>
      <c r="AV416" s="8">
        <v>7.0000000000000007E-2</v>
      </c>
      <c r="AW416" s="8">
        <v>0.15</v>
      </c>
      <c r="AX416" s="8">
        <v>0.17</v>
      </c>
      <c r="AY416" s="8">
        <v>0.79</v>
      </c>
      <c r="AZ416" s="8">
        <v>0</v>
      </c>
      <c r="BA416" s="8">
        <v>2.21</v>
      </c>
      <c r="BB416" s="8">
        <v>0</v>
      </c>
      <c r="BC416" s="8">
        <v>0.68</v>
      </c>
      <c r="BD416" s="8">
        <v>0</v>
      </c>
      <c r="BE416" s="8">
        <v>0</v>
      </c>
      <c r="BF416" s="8">
        <v>0</v>
      </c>
      <c r="BG416" s="8">
        <v>0.15</v>
      </c>
      <c r="BH416" s="8">
        <v>0.23</v>
      </c>
      <c r="BI416" s="8">
        <v>1.8</v>
      </c>
      <c r="BJ416" s="8">
        <v>0</v>
      </c>
      <c r="BK416" s="8">
        <v>0</v>
      </c>
      <c r="BL416" s="8">
        <v>0.09</v>
      </c>
      <c r="BM416" s="8">
        <v>0.01</v>
      </c>
      <c r="BN416" s="8">
        <v>0</v>
      </c>
      <c r="BO416" s="8">
        <v>0</v>
      </c>
      <c r="BP416" s="8">
        <v>0</v>
      </c>
      <c r="BQ416" s="8">
        <v>0</v>
      </c>
      <c r="BR416" s="8">
        <v>2.5</v>
      </c>
      <c r="BT416" s="8">
        <v>45</v>
      </c>
      <c r="BV416" s="8">
        <v>0</v>
      </c>
      <c r="BW416" s="8">
        <v>0</v>
      </c>
      <c r="BX416" s="8">
        <v>0</v>
      </c>
      <c r="BY416" s="8">
        <v>0</v>
      </c>
      <c r="BZ416" s="8">
        <v>0</v>
      </c>
      <c r="CA416" s="8">
        <v>0</v>
      </c>
      <c r="CB416" s="8">
        <v>0</v>
      </c>
      <c r="CC416" s="8">
        <v>0</v>
      </c>
      <c r="CD416" s="8">
        <v>0</v>
      </c>
      <c r="CE416" s="8">
        <v>0</v>
      </c>
      <c r="CF416" s="8">
        <v>0</v>
      </c>
    </row>
    <row r="417" spans="1:84" s="8" customFormat="1" x14ac:dyDescent="0.25">
      <c r="A417" s="9" t="str">
        <f>""</f>
        <v/>
      </c>
      <c r="B417" s="46" t="s">
        <v>74</v>
      </c>
      <c r="C417" s="44" t="str">
        <f>"20"</f>
        <v>20</v>
      </c>
      <c r="D417" s="45">
        <v>5.26</v>
      </c>
      <c r="E417" s="45">
        <v>5.26</v>
      </c>
      <c r="F417" s="45">
        <v>5.32</v>
      </c>
      <c r="G417" s="45">
        <v>0</v>
      </c>
      <c r="H417" s="45">
        <v>0</v>
      </c>
      <c r="I417" s="45">
        <v>70.12</v>
      </c>
      <c r="J417" s="30">
        <v>3.06</v>
      </c>
      <c r="K417" s="30">
        <v>0</v>
      </c>
      <c r="L417" s="30">
        <v>3.06</v>
      </c>
      <c r="M417" s="30">
        <v>0</v>
      </c>
      <c r="N417" s="30">
        <v>0</v>
      </c>
      <c r="O417" s="30">
        <v>0</v>
      </c>
      <c r="P417" s="30">
        <v>0</v>
      </c>
      <c r="Q417" s="30">
        <v>0</v>
      </c>
      <c r="R417" s="30">
        <v>0</v>
      </c>
      <c r="S417" s="30">
        <v>0.4</v>
      </c>
      <c r="T417" s="30">
        <v>0.86</v>
      </c>
      <c r="U417" s="30">
        <v>0</v>
      </c>
      <c r="V417" s="30">
        <v>20</v>
      </c>
      <c r="W417" s="30">
        <v>0.08</v>
      </c>
      <c r="X417" s="30">
        <v>0.04</v>
      </c>
      <c r="Y417" s="30">
        <v>0.14000000000000001</v>
      </c>
      <c r="Z417" s="50">
        <v>0</v>
      </c>
      <c r="AA417" s="8">
        <v>0</v>
      </c>
      <c r="AB417" s="8">
        <v>0</v>
      </c>
      <c r="AC417" s="8">
        <v>460</v>
      </c>
      <c r="AD417" s="8">
        <v>316</v>
      </c>
      <c r="AE417" s="8">
        <v>112</v>
      </c>
      <c r="AF417" s="8">
        <v>190</v>
      </c>
      <c r="AG417" s="8">
        <v>140</v>
      </c>
      <c r="AH417" s="8">
        <v>268</v>
      </c>
      <c r="AI417" s="8">
        <v>152</v>
      </c>
      <c r="AJ417" s="8">
        <v>174</v>
      </c>
      <c r="AK417" s="8">
        <v>312</v>
      </c>
      <c r="AL417" s="8">
        <v>140</v>
      </c>
      <c r="AM417" s="8">
        <v>102</v>
      </c>
      <c r="AN417" s="8">
        <v>1034</v>
      </c>
      <c r="AO417" s="8">
        <v>0</v>
      </c>
      <c r="AP417" s="8">
        <v>546</v>
      </c>
      <c r="AQ417" s="8">
        <v>258</v>
      </c>
      <c r="AR417" s="8">
        <v>278</v>
      </c>
      <c r="AS417" s="8">
        <v>43</v>
      </c>
      <c r="AT417" s="8">
        <v>0</v>
      </c>
      <c r="AU417" s="8">
        <v>0.02</v>
      </c>
      <c r="AV417" s="8">
        <v>0.08</v>
      </c>
      <c r="AW417" s="8">
        <v>0.22</v>
      </c>
      <c r="AX417" s="8">
        <v>0.26</v>
      </c>
      <c r="AY417" s="8">
        <v>0.67</v>
      </c>
      <c r="AZ417" s="8">
        <v>0.08</v>
      </c>
      <c r="BA417" s="8">
        <v>1.39</v>
      </c>
      <c r="BB417" s="8">
        <v>0.02</v>
      </c>
      <c r="BC417" s="8">
        <v>0.31</v>
      </c>
      <c r="BD417" s="8">
        <v>0.02</v>
      </c>
      <c r="BE417" s="8">
        <v>0</v>
      </c>
      <c r="BF417" s="8">
        <v>0</v>
      </c>
      <c r="BG417" s="8">
        <v>0</v>
      </c>
      <c r="BH417" s="8">
        <v>0.14000000000000001</v>
      </c>
      <c r="BI417" s="8">
        <v>1.04</v>
      </c>
      <c r="BJ417" s="8">
        <v>0</v>
      </c>
      <c r="BK417" s="8">
        <v>0</v>
      </c>
      <c r="BL417" s="8">
        <v>0.14000000000000001</v>
      </c>
      <c r="BM417" s="8">
        <v>0</v>
      </c>
      <c r="BN417" s="8">
        <v>0</v>
      </c>
      <c r="BO417" s="8">
        <v>0</v>
      </c>
      <c r="BP417" s="8">
        <v>0</v>
      </c>
      <c r="BQ417" s="8">
        <v>0</v>
      </c>
      <c r="BR417" s="8">
        <v>8.16</v>
      </c>
      <c r="BT417" s="8">
        <v>47.67</v>
      </c>
      <c r="BV417" s="8">
        <v>0</v>
      </c>
      <c r="BW417" s="8">
        <v>0</v>
      </c>
      <c r="BX417" s="8">
        <v>0</v>
      </c>
      <c r="BY417" s="8">
        <v>0</v>
      </c>
      <c r="BZ417" s="8">
        <v>0</v>
      </c>
      <c r="CA417" s="8">
        <v>0</v>
      </c>
      <c r="CB417" s="8">
        <v>0</v>
      </c>
      <c r="CC417" s="8">
        <v>0</v>
      </c>
      <c r="CD417" s="8">
        <v>0</v>
      </c>
      <c r="CE417" s="8">
        <v>0</v>
      </c>
      <c r="CF417" s="8">
        <v>0</v>
      </c>
    </row>
    <row r="418" spans="1:84" s="8" customFormat="1" x14ac:dyDescent="0.25">
      <c r="A418" s="9" t="str">
        <f>"-"</f>
        <v>-</v>
      </c>
      <c r="B418" s="46" t="s">
        <v>76</v>
      </c>
      <c r="C418" s="44" t="str">
        <f>"100"</f>
        <v>100</v>
      </c>
      <c r="D418" s="45">
        <v>6.61</v>
      </c>
      <c r="E418" s="45">
        <v>0</v>
      </c>
      <c r="F418" s="45">
        <v>0.66</v>
      </c>
      <c r="G418" s="45">
        <v>0.66</v>
      </c>
      <c r="H418" s="45">
        <v>46.7</v>
      </c>
      <c r="I418" s="45">
        <v>224.80099999999999</v>
      </c>
      <c r="J418" s="30">
        <v>0.2</v>
      </c>
      <c r="K418" s="30">
        <v>0</v>
      </c>
      <c r="L418" s="30">
        <v>0</v>
      </c>
      <c r="M418" s="30">
        <v>0</v>
      </c>
      <c r="N418" s="30">
        <v>1.1000000000000001</v>
      </c>
      <c r="O418" s="30">
        <v>45.6</v>
      </c>
      <c r="P418" s="30">
        <v>0.2</v>
      </c>
      <c r="Q418" s="30">
        <v>0</v>
      </c>
      <c r="R418" s="30">
        <v>0</v>
      </c>
      <c r="S418" s="30">
        <v>0.3</v>
      </c>
      <c r="T418" s="30">
        <v>1.8</v>
      </c>
      <c r="U418" s="30">
        <v>245.7</v>
      </c>
      <c r="V418" s="30">
        <v>82.46</v>
      </c>
      <c r="W418" s="30">
        <v>0.05</v>
      </c>
      <c r="X418" s="30">
        <v>1.36</v>
      </c>
      <c r="Y418" s="30">
        <v>0</v>
      </c>
      <c r="Z418" s="50">
        <v>0</v>
      </c>
      <c r="AA418" s="8">
        <v>0</v>
      </c>
      <c r="AB418" s="8">
        <v>0</v>
      </c>
      <c r="AC418" s="8">
        <v>508.95</v>
      </c>
      <c r="AD418" s="8">
        <v>168.78</v>
      </c>
      <c r="AE418" s="8">
        <v>100.05</v>
      </c>
      <c r="AF418" s="8">
        <v>200.1</v>
      </c>
      <c r="AG418" s="8">
        <v>75.69</v>
      </c>
      <c r="AH418" s="8">
        <v>361.92</v>
      </c>
      <c r="AI418" s="8">
        <v>224.46</v>
      </c>
      <c r="AJ418" s="8">
        <v>313.2</v>
      </c>
      <c r="AK418" s="8">
        <v>258.39</v>
      </c>
      <c r="AL418" s="8">
        <v>135.72</v>
      </c>
      <c r="AM418" s="8">
        <v>240.12</v>
      </c>
      <c r="AN418" s="8">
        <v>2007.96</v>
      </c>
      <c r="AO418" s="8">
        <v>234.9</v>
      </c>
      <c r="AP418" s="8">
        <v>654.24</v>
      </c>
      <c r="AQ418" s="8">
        <v>284.49</v>
      </c>
      <c r="AR418" s="8">
        <v>188.79</v>
      </c>
      <c r="AS418" s="8">
        <v>149.63999999999999</v>
      </c>
      <c r="AT418" s="8">
        <v>0</v>
      </c>
      <c r="AU418" s="8">
        <v>0</v>
      </c>
      <c r="AV418" s="8">
        <v>0</v>
      </c>
      <c r="AW418" s="8">
        <v>0</v>
      </c>
      <c r="AX418" s="8">
        <v>0</v>
      </c>
      <c r="AY418" s="8">
        <v>0</v>
      </c>
      <c r="AZ418" s="8">
        <v>0.14000000000000001</v>
      </c>
      <c r="BA418" s="8">
        <v>0.08</v>
      </c>
      <c r="BB418" s="8">
        <v>7.0000000000000007E-2</v>
      </c>
      <c r="BC418" s="8">
        <v>0.01</v>
      </c>
      <c r="BD418" s="8">
        <v>0</v>
      </c>
      <c r="BE418" s="8">
        <v>0</v>
      </c>
      <c r="BF418" s="8">
        <v>0</v>
      </c>
      <c r="BG418" s="8">
        <v>0</v>
      </c>
      <c r="BH418" s="8">
        <v>0.01</v>
      </c>
      <c r="BI418" s="8">
        <v>7.0000000000000007E-2</v>
      </c>
      <c r="BJ418" s="8">
        <v>0</v>
      </c>
      <c r="BK418" s="8">
        <v>0</v>
      </c>
      <c r="BL418" s="8">
        <v>0.28000000000000003</v>
      </c>
      <c r="BM418" s="8">
        <v>0.01</v>
      </c>
      <c r="BN418" s="8">
        <v>0</v>
      </c>
      <c r="BO418" s="8">
        <v>0</v>
      </c>
      <c r="BP418" s="8">
        <v>0</v>
      </c>
      <c r="BQ418" s="8">
        <v>0</v>
      </c>
      <c r="BR418" s="8">
        <v>39.1</v>
      </c>
      <c r="BT418" s="8">
        <v>0</v>
      </c>
      <c r="BV418" s="8">
        <v>0</v>
      </c>
      <c r="BW418" s="8">
        <v>0</v>
      </c>
      <c r="BX418" s="8">
        <v>0</v>
      </c>
      <c r="BY418" s="8">
        <v>0</v>
      </c>
      <c r="BZ418" s="8">
        <v>0</v>
      </c>
      <c r="CA418" s="8">
        <v>0</v>
      </c>
      <c r="CB418" s="8">
        <v>0</v>
      </c>
      <c r="CC418" s="8">
        <v>0</v>
      </c>
      <c r="CD418" s="8">
        <v>0</v>
      </c>
      <c r="CE418" s="8">
        <v>0</v>
      </c>
      <c r="CF418" s="8">
        <v>0</v>
      </c>
    </row>
    <row r="419" spans="1:84" s="9" customFormat="1" x14ac:dyDescent="0.25">
      <c r="A419" s="9" t="str">
        <f>"16/10"</f>
        <v>16/10</v>
      </c>
      <c r="B419" s="46" t="s">
        <v>77</v>
      </c>
      <c r="C419" s="44" t="str">
        <f>"200"</f>
        <v>200</v>
      </c>
      <c r="D419" s="45">
        <v>1.55</v>
      </c>
      <c r="E419" s="45">
        <v>1.45</v>
      </c>
      <c r="F419" s="45">
        <v>1.45</v>
      </c>
      <c r="G419" s="45">
        <v>0.05</v>
      </c>
      <c r="H419" s="45">
        <v>11.26</v>
      </c>
      <c r="I419" s="45">
        <v>62.40558</v>
      </c>
      <c r="J419" s="30">
        <v>1</v>
      </c>
      <c r="K419" s="30">
        <v>0</v>
      </c>
      <c r="L419" s="30">
        <v>0</v>
      </c>
      <c r="M419" s="30">
        <v>0</v>
      </c>
      <c r="N419" s="30">
        <v>11.26</v>
      </c>
      <c r="O419" s="30">
        <v>0</v>
      </c>
      <c r="P419" s="30">
        <v>0.1</v>
      </c>
      <c r="Q419" s="30">
        <v>0</v>
      </c>
      <c r="R419" s="30">
        <v>0</v>
      </c>
      <c r="S419" s="30">
        <v>0.05</v>
      </c>
      <c r="T419" s="30">
        <v>0.42</v>
      </c>
      <c r="U419" s="30">
        <v>25.1</v>
      </c>
      <c r="V419" s="30">
        <v>64.5</v>
      </c>
      <c r="W419" s="30">
        <v>0.06</v>
      </c>
      <c r="X419" s="30">
        <v>0.04</v>
      </c>
      <c r="Y419" s="30">
        <v>0.26</v>
      </c>
      <c r="Z419" s="51">
        <v>0</v>
      </c>
      <c r="AA419" s="9">
        <v>0</v>
      </c>
      <c r="AB419" s="9">
        <v>0</v>
      </c>
      <c r="AC419" s="9">
        <v>0</v>
      </c>
      <c r="AD419" s="9">
        <v>0</v>
      </c>
      <c r="AE419" s="9">
        <v>0</v>
      </c>
      <c r="AF419" s="9">
        <v>0</v>
      </c>
      <c r="AG419" s="9">
        <v>0</v>
      </c>
      <c r="AH419" s="9">
        <v>0</v>
      </c>
      <c r="AI419" s="9">
        <v>0</v>
      </c>
      <c r="AJ419" s="9">
        <v>0</v>
      </c>
      <c r="AK419" s="9">
        <v>0</v>
      </c>
      <c r="AL419" s="9">
        <v>0</v>
      </c>
      <c r="AM419" s="9">
        <v>0</v>
      </c>
      <c r="AN419" s="9">
        <v>0</v>
      </c>
      <c r="AO419" s="9">
        <v>0</v>
      </c>
      <c r="AP419" s="9">
        <v>0</v>
      </c>
      <c r="AQ419" s="9">
        <v>0</v>
      </c>
      <c r="AR419" s="9">
        <v>0</v>
      </c>
      <c r="AS419" s="9">
        <v>0</v>
      </c>
      <c r="AT419" s="9">
        <v>0</v>
      </c>
      <c r="AU419" s="9">
        <v>0</v>
      </c>
      <c r="AV419" s="9">
        <v>0</v>
      </c>
      <c r="AW419" s="9">
        <v>0</v>
      </c>
      <c r="AX419" s="9">
        <v>0</v>
      </c>
      <c r="AY419" s="9">
        <v>0</v>
      </c>
      <c r="AZ419" s="9">
        <v>0</v>
      </c>
      <c r="BA419" s="9">
        <v>0</v>
      </c>
      <c r="BB419" s="9">
        <v>0</v>
      </c>
      <c r="BC419" s="9">
        <v>0</v>
      </c>
      <c r="BD419" s="9">
        <v>0</v>
      </c>
      <c r="BE419" s="9">
        <v>0</v>
      </c>
      <c r="BF419" s="9">
        <v>0</v>
      </c>
      <c r="BG419" s="9">
        <v>0</v>
      </c>
      <c r="BH419" s="9">
        <v>0</v>
      </c>
      <c r="BI419" s="9">
        <v>0</v>
      </c>
      <c r="BJ419" s="9">
        <v>0</v>
      </c>
      <c r="BK419" s="9">
        <v>0</v>
      </c>
      <c r="BL419" s="9">
        <v>0</v>
      </c>
      <c r="BM419" s="9">
        <v>0</v>
      </c>
      <c r="BN419" s="9">
        <v>0</v>
      </c>
      <c r="BO419" s="9">
        <v>0</v>
      </c>
      <c r="BP419" s="9">
        <v>0</v>
      </c>
      <c r="BQ419" s="9">
        <v>0</v>
      </c>
      <c r="BR419" s="9">
        <v>194.3</v>
      </c>
      <c r="BT419" s="9">
        <v>6.67</v>
      </c>
      <c r="BV419" s="9">
        <v>0</v>
      </c>
      <c r="BW419" s="9">
        <v>0</v>
      </c>
      <c r="BX419" s="9">
        <v>0</v>
      </c>
      <c r="BY419" s="9">
        <v>0</v>
      </c>
      <c r="BZ419" s="9">
        <v>0</v>
      </c>
      <c r="CA419" s="9">
        <v>0</v>
      </c>
      <c r="CB419" s="9">
        <v>0</v>
      </c>
      <c r="CC419" s="9">
        <v>0</v>
      </c>
      <c r="CD419" s="9">
        <v>0</v>
      </c>
      <c r="CE419" s="9">
        <v>10</v>
      </c>
      <c r="CF419" s="9">
        <v>0</v>
      </c>
    </row>
    <row r="420" spans="1:84" s="10" customFormat="1" x14ac:dyDescent="0.25">
      <c r="A420" s="47"/>
      <c r="B420" s="48" t="s">
        <v>78</v>
      </c>
      <c r="C420" s="22">
        <f>C419+C417+C418+C416+C415+C414</f>
        <v>610</v>
      </c>
      <c r="D420" s="49">
        <v>25.76</v>
      </c>
      <c r="E420" s="49">
        <v>18.43</v>
      </c>
      <c r="F420" s="49">
        <v>31.14</v>
      </c>
      <c r="G420" s="49">
        <v>0.91</v>
      </c>
      <c r="H420" s="49">
        <v>81.430000000000007</v>
      </c>
      <c r="I420" s="49">
        <v>714.75</v>
      </c>
      <c r="J420" s="17">
        <v>18.260000000000002</v>
      </c>
      <c r="K420" s="17">
        <v>0.44</v>
      </c>
      <c r="L420" s="17">
        <v>3.06</v>
      </c>
      <c r="M420" s="17">
        <v>0</v>
      </c>
      <c r="N420" s="17">
        <v>22.56</v>
      </c>
      <c r="O420" s="17">
        <v>58.87</v>
      </c>
      <c r="P420" s="17">
        <v>0.85</v>
      </c>
      <c r="Q420" s="17">
        <v>0</v>
      </c>
      <c r="R420" s="17">
        <v>0</v>
      </c>
      <c r="S420" s="17">
        <v>0.89</v>
      </c>
      <c r="T420" s="17">
        <v>6.35</v>
      </c>
      <c r="U420" s="17">
        <v>927.87</v>
      </c>
      <c r="V420" s="17">
        <v>439.07</v>
      </c>
      <c r="W420" s="17">
        <v>0.59</v>
      </c>
      <c r="X420" s="17">
        <v>1.92</v>
      </c>
      <c r="Y420" s="17">
        <v>1.1100000000000001</v>
      </c>
      <c r="Z420" s="10">
        <v>0</v>
      </c>
      <c r="AA420" s="10">
        <v>0</v>
      </c>
      <c r="AB420" s="10">
        <v>0</v>
      </c>
      <c r="AC420" s="10">
        <v>1710.11</v>
      </c>
      <c r="AD420" s="10">
        <v>1051.8499999999999</v>
      </c>
      <c r="AE420" s="10">
        <v>484.59</v>
      </c>
      <c r="AF420" s="10">
        <v>788.48</v>
      </c>
      <c r="AG420" s="10">
        <v>357.91</v>
      </c>
      <c r="AH420" s="10">
        <v>1075.44</v>
      </c>
      <c r="AI420" s="10">
        <v>857.36</v>
      </c>
      <c r="AJ420" s="10">
        <v>1032.0899999999999</v>
      </c>
      <c r="AK420" s="10">
        <v>1376.83</v>
      </c>
      <c r="AL420" s="10">
        <v>506.29</v>
      </c>
      <c r="AM420" s="10">
        <v>641.69000000000005</v>
      </c>
      <c r="AN420" s="10">
        <v>4295.47</v>
      </c>
      <c r="AO420" s="10">
        <v>244.87</v>
      </c>
      <c r="AP420" s="10">
        <v>1495.06</v>
      </c>
      <c r="AQ420" s="10">
        <v>1138.54</v>
      </c>
      <c r="AR420" s="10">
        <v>797.98</v>
      </c>
      <c r="AS420" s="10">
        <v>385.64</v>
      </c>
      <c r="AT420" s="10">
        <v>0.52</v>
      </c>
      <c r="AU420" s="10">
        <v>0.26</v>
      </c>
      <c r="AV420" s="10">
        <v>0.21</v>
      </c>
      <c r="AW420" s="10">
        <v>0.51</v>
      </c>
      <c r="AX420" s="10">
        <v>0.59</v>
      </c>
      <c r="AY420" s="10">
        <v>2.2200000000000002</v>
      </c>
      <c r="AZ420" s="10">
        <v>0.22</v>
      </c>
      <c r="BA420" s="10">
        <v>5.72</v>
      </c>
      <c r="BB420" s="10">
        <v>0.1</v>
      </c>
      <c r="BC420" s="10">
        <v>1.65</v>
      </c>
      <c r="BD420" s="10">
        <v>0.02</v>
      </c>
      <c r="BE420" s="10">
        <v>0</v>
      </c>
      <c r="BF420" s="10">
        <v>0</v>
      </c>
      <c r="BG420" s="10">
        <v>0.28999999999999998</v>
      </c>
      <c r="BH420" s="10">
        <v>0.59</v>
      </c>
      <c r="BI420" s="10">
        <v>4.63</v>
      </c>
      <c r="BJ420" s="10">
        <v>0</v>
      </c>
      <c r="BK420" s="10">
        <v>0</v>
      </c>
      <c r="BL420" s="10">
        <v>0.64</v>
      </c>
      <c r="BM420" s="10">
        <v>0.03</v>
      </c>
      <c r="BN420" s="10">
        <v>0.01</v>
      </c>
      <c r="BO420" s="10">
        <v>0</v>
      </c>
      <c r="BP420" s="10">
        <v>0</v>
      </c>
      <c r="BQ420" s="10">
        <v>0</v>
      </c>
      <c r="BR420" s="10">
        <v>494.05</v>
      </c>
      <c r="BS420" s="10" t="e">
        <f>$I$420/#REF!*100</f>
        <v>#REF!</v>
      </c>
      <c r="BT420" s="10">
        <v>240.27</v>
      </c>
      <c r="BV420" s="10">
        <v>0</v>
      </c>
      <c r="BW420" s="10">
        <v>0</v>
      </c>
      <c r="BX420" s="10">
        <v>0</v>
      </c>
      <c r="BY420" s="10">
        <v>0</v>
      </c>
      <c r="BZ420" s="10">
        <v>0</v>
      </c>
      <c r="CA420" s="10">
        <v>0</v>
      </c>
      <c r="CB420" s="10">
        <v>0</v>
      </c>
      <c r="CC420" s="10">
        <v>0</v>
      </c>
      <c r="CD420" s="10">
        <v>0</v>
      </c>
      <c r="CE420" s="10">
        <v>14</v>
      </c>
      <c r="CF420" s="10">
        <v>1.3</v>
      </c>
    </row>
    <row r="421" spans="1:84" x14ac:dyDescent="0.25">
      <c r="A421" s="9"/>
      <c r="B421" s="57" t="s">
        <v>79</v>
      </c>
      <c r="C421" s="44"/>
      <c r="D421" s="45"/>
      <c r="E421" s="45"/>
      <c r="F421" s="45"/>
      <c r="G421" s="45"/>
      <c r="H421" s="45"/>
      <c r="I421" s="45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</row>
    <row r="422" spans="1:84" s="9" customFormat="1" x14ac:dyDescent="0.25">
      <c r="A422" s="9" t="str">
        <f>"-"</f>
        <v>-</v>
      </c>
      <c r="B422" s="46" t="s">
        <v>80</v>
      </c>
      <c r="C422" s="44" t="str">
        <f>"200"</f>
        <v>200</v>
      </c>
      <c r="D422" s="45">
        <v>1</v>
      </c>
      <c r="E422" s="45">
        <v>0</v>
      </c>
      <c r="F422" s="45">
        <v>0.2</v>
      </c>
      <c r="G422" s="45">
        <v>0</v>
      </c>
      <c r="H422" s="45">
        <v>20.2</v>
      </c>
      <c r="I422" s="45">
        <v>86.48</v>
      </c>
      <c r="J422" s="30">
        <v>0</v>
      </c>
      <c r="K422" s="30">
        <v>0</v>
      </c>
      <c r="L422" s="30">
        <v>0</v>
      </c>
      <c r="M422" s="30">
        <v>0</v>
      </c>
      <c r="N422" s="30">
        <v>19.8</v>
      </c>
      <c r="O422" s="30">
        <v>0.4</v>
      </c>
      <c r="P422" s="30">
        <v>0.4</v>
      </c>
      <c r="Q422" s="30">
        <v>0</v>
      </c>
      <c r="R422" s="30">
        <v>0</v>
      </c>
      <c r="S422" s="30">
        <v>1</v>
      </c>
      <c r="T422" s="30">
        <v>0.6</v>
      </c>
      <c r="U422" s="30">
        <v>52</v>
      </c>
      <c r="V422" s="30">
        <v>240</v>
      </c>
      <c r="W422" s="30">
        <v>0.02</v>
      </c>
      <c r="X422" s="30">
        <v>0.2</v>
      </c>
      <c r="Y422" s="30">
        <v>4</v>
      </c>
      <c r="Z422" s="51">
        <v>0.4</v>
      </c>
      <c r="AA422" s="9">
        <v>0</v>
      </c>
      <c r="AB422" s="9">
        <v>0</v>
      </c>
      <c r="AC422" s="9">
        <v>28</v>
      </c>
      <c r="AD422" s="9">
        <v>28</v>
      </c>
      <c r="AE422" s="9">
        <v>4</v>
      </c>
      <c r="AF422" s="9">
        <v>16</v>
      </c>
      <c r="AG422" s="9">
        <v>4</v>
      </c>
      <c r="AH422" s="9">
        <v>14</v>
      </c>
      <c r="AI422" s="9">
        <v>26</v>
      </c>
      <c r="AJ422" s="9">
        <v>16</v>
      </c>
      <c r="AK422" s="9">
        <v>116</v>
      </c>
      <c r="AL422" s="9">
        <v>10</v>
      </c>
      <c r="AM422" s="9">
        <v>22</v>
      </c>
      <c r="AN422" s="9">
        <v>64</v>
      </c>
      <c r="AO422" s="9">
        <v>340</v>
      </c>
      <c r="AP422" s="9">
        <v>20</v>
      </c>
      <c r="AQ422" s="9">
        <v>24</v>
      </c>
      <c r="AR422" s="9">
        <v>10</v>
      </c>
      <c r="AS422" s="9">
        <v>8</v>
      </c>
      <c r="AT422" s="9">
        <v>2.06</v>
      </c>
      <c r="AU422" s="9">
        <v>1.22</v>
      </c>
      <c r="AV422" s="9">
        <v>0.62</v>
      </c>
      <c r="AW422" s="9">
        <v>1.22</v>
      </c>
      <c r="AX422" s="9">
        <v>1.32</v>
      </c>
      <c r="AY422" s="9">
        <v>9.2200000000000006</v>
      </c>
      <c r="AZ422" s="9">
        <v>0.7</v>
      </c>
      <c r="BA422" s="9">
        <v>11.44</v>
      </c>
      <c r="BB422" s="9">
        <v>0.36</v>
      </c>
      <c r="BC422" s="9">
        <v>6.3</v>
      </c>
      <c r="BD422" s="9">
        <v>0.6</v>
      </c>
      <c r="BE422" s="9">
        <v>0</v>
      </c>
      <c r="BF422" s="9">
        <v>0</v>
      </c>
      <c r="BG422" s="9">
        <v>0</v>
      </c>
      <c r="BH422" s="9">
        <v>1.64</v>
      </c>
      <c r="BI422" s="9">
        <v>14.04</v>
      </c>
      <c r="BJ422" s="9">
        <v>0.14000000000000001</v>
      </c>
      <c r="BK422" s="9">
        <v>0</v>
      </c>
      <c r="BL422" s="9">
        <v>1.26</v>
      </c>
      <c r="BM422" s="9">
        <v>0.54</v>
      </c>
      <c r="BN422" s="9">
        <v>1.02</v>
      </c>
      <c r="BO422" s="9">
        <v>0</v>
      </c>
      <c r="BP422" s="9">
        <v>0</v>
      </c>
      <c r="BQ422" s="9">
        <v>0</v>
      </c>
      <c r="BR422" s="9">
        <v>176.2</v>
      </c>
      <c r="BT422" s="9">
        <v>0</v>
      </c>
      <c r="BV422" s="9">
        <v>0</v>
      </c>
      <c r="BW422" s="9">
        <v>0</v>
      </c>
      <c r="BX422" s="9">
        <v>0</v>
      </c>
      <c r="BY422" s="9">
        <v>0</v>
      </c>
      <c r="BZ422" s="9">
        <v>0</v>
      </c>
      <c r="CA422" s="9">
        <v>0</v>
      </c>
      <c r="CB422" s="9">
        <v>0</v>
      </c>
      <c r="CC422" s="9">
        <v>0</v>
      </c>
      <c r="CD422" s="9">
        <v>0</v>
      </c>
      <c r="CE422" s="9">
        <v>0</v>
      </c>
      <c r="CF422" s="9">
        <v>0</v>
      </c>
    </row>
    <row r="423" spans="1:84" s="10" customFormat="1" x14ac:dyDescent="0.25">
      <c r="A423" s="47"/>
      <c r="B423" s="48" t="s">
        <v>81</v>
      </c>
      <c r="C423" s="22" t="str">
        <f>C422</f>
        <v>200</v>
      </c>
      <c r="D423" s="49">
        <v>1</v>
      </c>
      <c r="E423" s="49">
        <v>0</v>
      </c>
      <c r="F423" s="49">
        <v>0.2</v>
      </c>
      <c r="G423" s="49">
        <v>0</v>
      </c>
      <c r="H423" s="49">
        <v>20.2</v>
      </c>
      <c r="I423" s="49">
        <v>86.48</v>
      </c>
      <c r="J423" s="17">
        <v>0</v>
      </c>
      <c r="K423" s="17">
        <v>0</v>
      </c>
      <c r="L423" s="17">
        <v>0</v>
      </c>
      <c r="M423" s="17">
        <v>0</v>
      </c>
      <c r="N423" s="17">
        <v>19.8</v>
      </c>
      <c r="O423" s="17">
        <v>0.4</v>
      </c>
      <c r="P423" s="17">
        <v>0.4</v>
      </c>
      <c r="Q423" s="17">
        <v>0</v>
      </c>
      <c r="R423" s="17">
        <v>0</v>
      </c>
      <c r="S423" s="17">
        <v>1</v>
      </c>
      <c r="T423" s="17">
        <v>0.6</v>
      </c>
      <c r="U423" s="17">
        <v>52</v>
      </c>
      <c r="V423" s="17">
        <v>240</v>
      </c>
      <c r="W423" s="17">
        <v>0.02</v>
      </c>
      <c r="X423" s="17">
        <v>0.2</v>
      </c>
      <c r="Y423" s="17">
        <v>4</v>
      </c>
      <c r="Z423" s="10">
        <v>0.4</v>
      </c>
      <c r="AA423" s="10">
        <v>0</v>
      </c>
      <c r="AB423" s="10">
        <v>0</v>
      </c>
      <c r="AC423" s="10">
        <v>28</v>
      </c>
      <c r="AD423" s="10">
        <v>28</v>
      </c>
      <c r="AE423" s="10">
        <v>4</v>
      </c>
      <c r="AF423" s="10">
        <v>16</v>
      </c>
      <c r="AG423" s="10">
        <v>4</v>
      </c>
      <c r="AH423" s="10">
        <v>14</v>
      </c>
      <c r="AI423" s="10">
        <v>26</v>
      </c>
      <c r="AJ423" s="10">
        <v>16</v>
      </c>
      <c r="AK423" s="10">
        <v>116</v>
      </c>
      <c r="AL423" s="10">
        <v>10</v>
      </c>
      <c r="AM423" s="10">
        <v>22</v>
      </c>
      <c r="AN423" s="10">
        <v>64</v>
      </c>
      <c r="AO423" s="10">
        <v>340</v>
      </c>
      <c r="AP423" s="10">
        <v>20</v>
      </c>
      <c r="AQ423" s="10">
        <v>24</v>
      </c>
      <c r="AR423" s="10">
        <v>10</v>
      </c>
      <c r="AS423" s="10">
        <v>8</v>
      </c>
      <c r="AT423" s="10">
        <v>2.06</v>
      </c>
      <c r="AU423" s="10">
        <v>1.22</v>
      </c>
      <c r="AV423" s="10">
        <v>0.62</v>
      </c>
      <c r="AW423" s="10">
        <v>1.22</v>
      </c>
      <c r="AX423" s="10">
        <v>1.32</v>
      </c>
      <c r="AY423" s="10">
        <v>9.2200000000000006</v>
      </c>
      <c r="AZ423" s="10">
        <v>0.7</v>
      </c>
      <c r="BA423" s="10">
        <v>11.44</v>
      </c>
      <c r="BB423" s="10">
        <v>0.36</v>
      </c>
      <c r="BC423" s="10">
        <v>6.3</v>
      </c>
      <c r="BD423" s="10">
        <v>0.6</v>
      </c>
      <c r="BE423" s="10">
        <v>0</v>
      </c>
      <c r="BF423" s="10">
        <v>0</v>
      </c>
      <c r="BG423" s="10">
        <v>0</v>
      </c>
      <c r="BH423" s="10">
        <v>1.64</v>
      </c>
      <c r="BI423" s="10">
        <v>14.04</v>
      </c>
      <c r="BJ423" s="10">
        <v>0.14000000000000001</v>
      </c>
      <c r="BK423" s="10">
        <v>0</v>
      </c>
      <c r="BL423" s="10">
        <v>1.26</v>
      </c>
      <c r="BM423" s="10">
        <v>0.54</v>
      </c>
      <c r="BN423" s="10">
        <v>1.02</v>
      </c>
      <c r="BO423" s="10">
        <v>0</v>
      </c>
      <c r="BP423" s="10">
        <v>0</v>
      </c>
      <c r="BQ423" s="10">
        <v>0</v>
      </c>
      <c r="BR423" s="10">
        <v>176.2</v>
      </c>
      <c r="BS423" s="10" t="e">
        <f>$I$423/#REF!*100</f>
        <v>#REF!</v>
      </c>
      <c r="BT423" s="10">
        <v>0</v>
      </c>
      <c r="BV423" s="10">
        <v>0</v>
      </c>
      <c r="BW423" s="10">
        <v>0</v>
      </c>
      <c r="BX423" s="10">
        <v>0</v>
      </c>
      <c r="BY423" s="10">
        <v>0</v>
      </c>
      <c r="BZ423" s="10">
        <v>0</v>
      </c>
      <c r="CA423" s="10">
        <v>0</v>
      </c>
      <c r="CB423" s="10">
        <v>0</v>
      </c>
      <c r="CC423" s="10">
        <v>0</v>
      </c>
      <c r="CD423" s="10">
        <v>0</v>
      </c>
      <c r="CE423" s="10">
        <v>0</v>
      </c>
      <c r="CF423" s="10">
        <v>0</v>
      </c>
    </row>
    <row r="424" spans="1:84" x14ac:dyDescent="0.25">
      <c r="A424" s="9"/>
      <c r="B424" s="57" t="s">
        <v>82</v>
      </c>
      <c r="C424" s="44"/>
      <c r="D424" s="45"/>
      <c r="E424" s="45"/>
      <c r="F424" s="45"/>
      <c r="G424" s="45"/>
      <c r="H424" s="45"/>
      <c r="I424" s="45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</row>
    <row r="425" spans="1:84" s="8" customFormat="1" x14ac:dyDescent="0.25">
      <c r="A425" s="9" t="str">
        <f>"11/1"</f>
        <v>11/1</v>
      </c>
      <c r="B425" s="46" t="s">
        <v>188</v>
      </c>
      <c r="C425" s="44" t="str">
        <f>"100"</f>
        <v>100</v>
      </c>
      <c r="D425" s="45">
        <v>1.67</v>
      </c>
      <c r="E425" s="45">
        <v>0</v>
      </c>
      <c r="F425" s="45">
        <v>4.99</v>
      </c>
      <c r="G425" s="45">
        <v>4.99</v>
      </c>
      <c r="H425" s="45">
        <v>9.8000000000000007</v>
      </c>
      <c r="I425" s="45">
        <v>93.735529999999997</v>
      </c>
      <c r="J425" s="30">
        <v>0.63</v>
      </c>
      <c r="K425" s="30">
        <v>3.25</v>
      </c>
      <c r="L425" s="30">
        <v>0.63</v>
      </c>
      <c r="M425" s="30">
        <v>0</v>
      </c>
      <c r="N425" s="30">
        <v>9.68</v>
      </c>
      <c r="O425" s="30">
        <v>0.11</v>
      </c>
      <c r="P425" s="30">
        <v>2</v>
      </c>
      <c r="Q425" s="30">
        <v>0</v>
      </c>
      <c r="R425" s="30">
        <v>0</v>
      </c>
      <c r="S425" s="30">
        <v>0.28999999999999998</v>
      </c>
      <c r="T425" s="30">
        <v>1.71</v>
      </c>
      <c r="U425" s="30">
        <v>330.23</v>
      </c>
      <c r="V425" s="30">
        <v>275.62</v>
      </c>
      <c r="W425" s="30">
        <v>0.04</v>
      </c>
      <c r="X425" s="30">
        <v>0.73</v>
      </c>
      <c r="Y425" s="30">
        <v>37.39</v>
      </c>
      <c r="Z425" s="50">
        <v>0</v>
      </c>
      <c r="AA425" s="8">
        <v>0</v>
      </c>
      <c r="AB425" s="8">
        <v>0</v>
      </c>
      <c r="AC425" s="8">
        <v>62.82</v>
      </c>
      <c r="AD425" s="8">
        <v>57.92</v>
      </c>
      <c r="AE425" s="8">
        <v>20.16</v>
      </c>
      <c r="AF425" s="8">
        <v>44</v>
      </c>
      <c r="AG425" s="8">
        <v>11.52</v>
      </c>
      <c r="AH425" s="8">
        <v>52.54</v>
      </c>
      <c r="AI425" s="8">
        <v>67.17</v>
      </c>
      <c r="AJ425" s="8">
        <v>76.92</v>
      </c>
      <c r="AK425" s="8">
        <v>164.43</v>
      </c>
      <c r="AL425" s="8">
        <v>26.73</v>
      </c>
      <c r="AM425" s="8">
        <v>44.06</v>
      </c>
      <c r="AN425" s="8">
        <v>267.8</v>
      </c>
      <c r="AO425" s="8">
        <v>1.67</v>
      </c>
      <c r="AP425" s="8">
        <v>55.14</v>
      </c>
      <c r="AQ425" s="8">
        <v>55.93</v>
      </c>
      <c r="AR425" s="8">
        <v>45.6</v>
      </c>
      <c r="AS425" s="8">
        <v>18.68</v>
      </c>
      <c r="AT425" s="8">
        <v>0.14000000000000001</v>
      </c>
      <c r="AU425" s="8">
        <v>7.0000000000000007E-2</v>
      </c>
      <c r="AV425" s="8">
        <v>0.04</v>
      </c>
      <c r="AW425" s="8">
        <v>0.08</v>
      </c>
      <c r="AX425" s="8">
        <v>0.09</v>
      </c>
      <c r="AY425" s="8">
        <v>0.92</v>
      </c>
      <c r="AZ425" s="8">
        <v>0</v>
      </c>
      <c r="BA425" s="8">
        <v>19.64</v>
      </c>
      <c r="BB425" s="8">
        <v>0</v>
      </c>
      <c r="BC425" s="8">
        <v>22.52</v>
      </c>
      <c r="BD425" s="8">
        <v>1.08</v>
      </c>
      <c r="BE425" s="8">
        <v>0.14000000000000001</v>
      </c>
      <c r="BF425" s="8">
        <v>0</v>
      </c>
      <c r="BG425" s="8">
        <v>0</v>
      </c>
      <c r="BH425" s="8">
        <v>0.9</v>
      </c>
      <c r="BI425" s="8">
        <v>29.52</v>
      </c>
      <c r="BJ425" s="8">
        <v>0.03</v>
      </c>
      <c r="BK425" s="8">
        <v>0</v>
      </c>
      <c r="BL425" s="8">
        <v>8.2899999999999991</v>
      </c>
      <c r="BM425" s="8">
        <v>0.01</v>
      </c>
      <c r="BN425" s="8">
        <v>0.02</v>
      </c>
      <c r="BO425" s="8">
        <v>0</v>
      </c>
      <c r="BP425" s="8">
        <v>0</v>
      </c>
      <c r="BQ425" s="8">
        <v>0</v>
      </c>
      <c r="BR425" s="8">
        <v>89.12</v>
      </c>
      <c r="BT425" s="8">
        <v>316.31</v>
      </c>
      <c r="BV425" s="8">
        <v>0</v>
      </c>
      <c r="BW425" s="8">
        <v>0</v>
      </c>
      <c r="BX425" s="8">
        <v>0</v>
      </c>
      <c r="BY425" s="8">
        <v>0</v>
      </c>
      <c r="BZ425" s="8">
        <v>0</v>
      </c>
      <c r="CA425" s="8">
        <v>0</v>
      </c>
      <c r="CB425" s="8">
        <v>0</v>
      </c>
      <c r="CC425" s="8">
        <v>0</v>
      </c>
      <c r="CD425" s="8">
        <v>0</v>
      </c>
      <c r="CE425" s="8">
        <v>5</v>
      </c>
      <c r="CF425" s="8">
        <v>1</v>
      </c>
    </row>
    <row r="426" spans="1:84" s="8" customFormat="1" x14ac:dyDescent="0.25">
      <c r="A426" s="9" t="str">
        <f>"29/2"</f>
        <v>29/2</v>
      </c>
      <c r="B426" s="46" t="s">
        <v>136</v>
      </c>
      <c r="C426" s="44" t="str">
        <f>"300"</f>
        <v>300</v>
      </c>
      <c r="D426" s="45">
        <v>4.0199999999999996</v>
      </c>
      <c r="E426" s="45">
        <v>1.35</v>
      </c>
      <c r="F426" s="45">
        <v>5.35</v>
      </c>
      <c r="G426" s="45">
        <v>0.28999999999999998</v>
      </c>
      <c r="H426" s="45">
        <v>14.17</v>
      </c>
      <c r="I426" s="45">
        <v>126.510378</v>
      </c>
      <c r="J426" s="30">
        <v>3.77</v>
      </c>
      <c r="K426" s="30">
        <v>0.13</v>
      </c>
      <c r="L426" s="30">
        <v>0</v>
      </c>
      <c r="M426" s="30">
        <v>0</v>
      </c>
      <c r="N426" s="30">
        <v>6.01</v>
      </c>
      <c r="O426" s="30">
        <v>8.16</v>
      </c>
      <c r="P426" s="30">
        <v>2.59</v>
      </c>
      <c r="Q426" s="30">
        <v>0</v>
      </c>
      <c r="R426" s="30">
        <v>0</v>
      </c>
      <c r="S426" s="30">
        <v>0.27</v>
      </c>
      <c r="T426" s="30">
        <v>2.85</v>
      </c>
      <c r="U426" s="30">
        <v>613.32000000000005</v>
      </c>
      <c r="V426" s="30">
        <v>359.58</v>
      </c>
      <c r="W426" s="30">
        <v>0.12</v>
      </c>
      <c r="X426" s="30">
        <v>0.96</v>
      </c>
      <c r="Y426" s="30">
        <v>9.35</v>
      </c>
      <c r="Z426" s="50">
        <v>0</v>
      </c>
      <c r="AA426" s="8">
        <v>0</v>
      </c>
      <c r="AB426" s="8">
        <v>0</v>
      </c>
      <c r="AC426" s="8">
        <v>84.52</v>
      </c>
      <c r="AD426" s="8">
        <v>52.26</v>
      </c>
      <c r="AE426" s="8">
        <v>18.64</v>
      </c>
      <c r="AF426" s="8">
        <v>46.03</v>
      </c>
      <c r="AG426" s="8">
        <v>16.78</v>
      </c>
      <c r="AH426" s="8">
        <v>58.96</v>
      </c>
      <c r="AI426" s="8">
        <v>59.69</v>
      </c>
      <c r="AJ426" s="8">
        <v>90.88</v>
      </c>
      <c r="AK426" s="8">
        <v>102.63</v>
      </c>
      <c r="AL426" s="8">
        <v>25.58</v>
      </c>
      <c r="AM426" s="8">
        <v>47.17</v>
      </c>
      <c r="AN426" s="8">
        <v>339.83</v>
      </c>
      <c r="AO426" s="8">
        <v>2.4</v>
      </c>
      <c r="AP426" s="8">
        <v>83.56</v>
      </c>
      <c r="AQ426" s="8">
        <v>57.17</v>
      </c>
      <c r="AR426" s="8">
        <v>38.479999999999997</v>
      </c>
      <c r="AS426" s="8">
        <v>21.74</v>
      </c>
      <c r="AT426" s="8">
        <v>0.16</v>
      </c>
      <c r="AU426" s="8">
        <v>7.0000000000000007E-2</v>
      </c>
      <c r="AV426" s="8">
        <v>0.04</v>
      </c>
      <c r="AW426" s="8">
        <v>0.09</v>
      </c>
      <c r="AX426" s="8">
        <v>0.1</v>
      </c>
      <c r="AY426" s="8">
        <v>0.48</v>
      </c>
      <c r="AZ426" s="8">
        <v>0</v>
      </c>
      <c r="BA426" s="8">
        <v>1.27</v>
      </c>
      <c r="BB426" s="8">
        <v>0</v>
      </c>
      <c r="BC426" s="8">
        <v>0.41</v>
      </c>
      <c r="BD426" s="8">
        <v>0</v>
      </c>
      <c r="BE426" s="8">
        <v>0</v>
      </c>
      <c r="BF426" s="8">
        <v>0</v>
      </c>
      <c r="BG426" s="8">
        <v>0.09</v>
      </c>
      <c r="BH426" s="8">
        <v>0.14000000000000001</v>
      </c>
      <c r="BI426" s="8">
        <v>1.0900000000000001</v>
      </c>
      <c r="BJ426" s="8">
        <v>0</v>
      </c>
      <c r="BK426" s="8">
        <v>0</v>
      </c>
      <c r="BL426" s="8">
        <v>0.12</v>
      </c>
      <c r="BM426" s="8">
        <v>0.01</v>
      </c>
      <c r="BN426" s="8">
        <v>0.01</v>
      </c>
      <c r="BO426" s="8">
        <v>0</v>
      </c>
      <c r="BP426" s="8">
        <v>0</v>
      </c>
      <c r="BQ426" s="8">
        <v>0</v>
      </c>
      <c r="BR426" s="8">
        <v>350.6</v>
      </c>
      <c r="BT426" s="8">
        <v>321.76</v>
      </c>
      <c r="BV426" s="8">
        <v>0</v>
      </c>
      <c r="BW426" s="8">
        <v>0</v>
      </c>
      <c r="BX426" s="8">
        <v>0</v>
      </c>
      <c r="BY426" s="8">
        <v>0</v>
      </c>
      <c r="BZ426" s="8">
        <v>0</v>
      </c>
      <c r="CA426" s="8">
        <v>0</v>
      </c>
      <c r="CB426" s="8">
        <v>0</v>
      </c>
      <c r="CC426" s="8">
        <v>0</v>
      </c>
      <c r="CD426" s="8">
        <v>0</v>
      </c>
      <c r="CE426" s="8">
        <v>0</v>
      </c>
      <c r="CF426" s="8">
        <v>1.5</v>
      </c>
    </row>
    <row r="427" spans="1:84" s="8" customFormat="1" x14ac:dyDescent="0.25">
      <c r="A427" s="9" t="str">
        <f>"20/8"</f>
        <v>20/8</v>
      </c>
      <c r="B427" s="46" t="s">
        <v>189</v>
      </c>
      <c r="C427" s="44" t="str">
        <f>"100"</f>
        <v>100</v>
      </c>
      <c r="D427" s="45">
        <v>30.4</v>
      </c>
      <c r="E427" s="45">
        <v>0</v>
      </c>
      <c r="F427" s="45">
        <v>15.68</v>
      </c>
      <c r="G427" s="45">
        <v>0</v>
      </c>
      <c r="H427" s="45">
        <v>0.36</v>
      </c>
      <c r="I427" s="45">
        <v>264.16849999999999</v>
      </c>
      <c r="J427" s="30">
        <v>0</v>
      </c>
      <c r="K427" s="30">
        <v>0</v>
      </c>
      <c r="L427" s="30">
        <v>0</v>
      </c>
      <c r="M427" s="30">
        <v>0</v>
      </c>
      <c r="N427" s="30">
        <v>0.36</v>
      </c>
      <c r="O427" s="30">
        <v>0</v>
      </c>
      <c r="P427" s="30">
        <v>0.02</v>
      </c>
      <c r="Q427" s="30">
        <v>0</v>
      </c>
      <c r="R427" s="30">
        <v>0</v>
      </c>
      <c r="S427" s="30">
        <v>0</v>
      </c>
      <c r="T427" s="30">
        <v>1</v>
      </c>
      <c r="U427" s="30">
        <v>367.75</v>
      </c>
      <c r="V427" s="30">
        <v>0.09</v>
      </c>
      <c r="W427" s="30">
        <v>0</v>
      </c>
      <c r="X427" s="30">
        <v>0</v>
      </c>
      <c r="Y427" s="30">
        <v>0</v>
      </c>
      <c r="Z427" s="50">
        <v>0</v>
      </c>
      <c r="AA427" s="8">
        <v>0</v>
      </c>
      <c r="AB427" s="8">
        <v>0</v>
      </c>
      <c r="AC427" s="8">
        <v>0</v>
      </c>
      <c r="AD427" s="8">
        <v>0</v>
      </c>
      <c r="AE427" s="8">
        <v>0</v>
      </c>
      <c r="AF427" s="8">
        <v>0</v>
      </c>
      <c r="AG427" s="8">
        <v>0</v>
      </c>
      <c r="AH427" s="8">
        <v>0</v>
      </c>
      <c r="AI427" s="8">
        <v>0</v>
      </c>
      <c r="AJ427" s="8">
        <v>0</v>
      </c>
      <c r="AK427" s="8">
        <v>0</v>
      </c>
      <c r="AL427" s="8">
        <v>0</v>
      </c>
      <c r="AM427" s="8">
        <v>0</v>
      </c>
      <c r="AN427" s="8">
        <v>0</v>
      </c>
      <c r="AO427" s="8">
        <v>0</v>
      </c>
      <c r="AP427" s="8">
        <v>0</v>
      </c>
      <c r="AQ427" s="8">
        <v>0</v>
      </c>
      <c r="AR427" s="8">
        <v>0</v>
      </c>
      <c r="AS427" s="8">
        <v>0</v>
      </c>
      <c r="AT427" s="8">
        <v>0</v>
      </c>
      <c r="AU427" s="8">
        <v>0</v>
      </c>
      <c r="AV427" s="8">
        <v>0</v>
      </c>
      <c r="AW427" s="8">
        <v>0</v>
      </c>
      <c r="AX427" s="8">
        <v>0</v>
      </c>
      <c r="AY427" s="8">
        <v>0</v>
      </c>
      <c r="AZ427" s="8">
        <v>0</v>
      </c>
      <c r="BA427" s="8">
        <v>0</v>
      </c>
      <c r="BB427" s="8">
        <v>0</v>
      </c>
      <c r="BC427" s="8">
        <v>0</v>
      </c>
      <c r="BD427" s="8">
        <v>0</v>
      </c>
      <c r="BE427" s="8">
        <v>0</v>
      </c>
      <c r="BF427" s="8">
        <v>0</v>
      </c>
      <c r="BG427" s="8">
        <v>0</v>
      </c>
      <c r="BH427" s="8">
        <v>0</v>
      </c>
      <c r="BI427" s="8">
        <v>0</v>
      </c>
      <c r="BJ427" s="8">
        <v>0</v>
      </c>
      <c r="BK427" s="8">
        <v>0</v>
      </c>
      <c r="BL427" s="8">
        <v>0</v>
      </c>
      <c r="BM427" s="8">
        <v>0</v>
      </c>
      <c r="BN427" s="8">
        <v>0</v>
      </c>
      <c r="BO427" s="8">
        <v>0</v>
      </c>
      <c r="BP427" s="8">
        <v>0</v>
      </c>
      <c r="BQ427" s="8">
        <v>0</v>
      </c>
      <c r="BR427" s="8">
        <v>101.4</v>
      </c>
      <c r="BT427" s="8">
        <v>0</v>
      </c>
      <c r="BV427" s="8">
        <v>0</v>
      </c>
      <c r="BW427" s="8">
        <v>0</v>
      </c>
      <c r="BX427" s="8">
        <v>0</v>
      </c>
      <c r="BY427" s="8">
        <v>0</v>
      </c>
      <c r="BZ427" s="8">
        <v>0</v>
      </c>
      <c r="CA427" s="8">
        <v>0</v>
      </c>
      <c r="CB427" s="8">
        <v>0</v>
      </c>
      <c r="CC427" s="8">
        <v>0</v>
      </c>
      <c r="CD427" s="8">
        <v>0</v>
      </c>
      <c r="CE427" s="8">
        <v>0</v>
      </c>
      <c r="CF427" s="8">
        <v>1</v>
      </c>
    </row>
    <row r="428" spans="1:84" s="8" customFormat="1" x14ac:dyDescent="0.25">
      <c r="A428" s="9" t="str">
        <f>"60/3"</f>
        <v>60/3</v>
      </c>
      <c r="B428" s="46" t="s">
        <v>118</v>
      </c>
      <c r="C428" s="44" t="str">
        <f>"200"</f>
        <v>200</v>
      </c>
      <c r="D428" s="45">
        <v>4.68</v>
      </c>
      <c r="E428" s="45">
        <v>0</v>
      </c>
      <c r="F428" s="45">
        <v>13.7</v>
      </c>
      <c r="G428" s="45">
        <v>13.7</v>
      </c>
      <c r="H428" s="45">
        <v>44.29</v>
      </c>
      <c r="I428" s="45">
        <v>328.86361199999999</v>
      </c>
      <c r="J428" s="30">
        <v>1.84</v>
      </c>
      <c r="K428" s="30">
        <v>8.67</v>
      </c>
      <c r="L428" s="30">
        <v>1.84</v>
      </c>
      <c r="M428" s="30">
        <v>0</v>
      </c>
      <c r="N428" s="30">
        <v>4.51</v>
      </c>
      <c r="O428" s="30">
        <v>39.78</v>
      </c>
      <c r="P428" s="30">
        <v>3.09</v>
      </c>
      <c r="Q428" s="30">
        <v>0</v>
      </c>
      <c r="R428" s="30">
        <v>0</v>
      </c>
      <c r="S428" s="30">
        <v>0.14000000000000001</v>
      </c>
      <c r="T428" s="30">
        <v>0.96</v>
      </c>
      <c r="U428" s="30">
        <v>0</v>
      </c>
      <c r="V428" s="30">
        <v>159.72</v>
      </c>
      <c r="W428" s="30">
        <v>0.04</v>
      </c>
      <c r="X428" s="30">
        <v>1.04</v>
      </c>
      <c r="Y428" s="30">
        <v>1.76</v>
      </c>
      <c r="Z428" s="50">
        <v>0</v>
      </c>
      <c r="AA428" s="8">
        <v>0</v>
      </c>
      <c r="AB428" s="8">
        <v>0</v>
      </c>
      <c r="AC428" s="8">
        <v>358.72</v>
      </c>
      <c r="AD428" s="8">
        <v>155.04</v>
      </c>
      <c r="AE428" s="8">
        <v>92.02</v>
      </c>
      <c r="AF428" s="8">
        <v>142.38</v>
      </c>
      <c r="AG428" s="8">
        <v>58.07</v>
      </c>
      <c r="AH428" s="8">
        <v>215.19</v>
      </c>
      <c r="AI428" s="8">
        <v>230.43</v>
      </c>
      <c r="AJ428" s="8">
        <v>296.24</v>
      </c>
      <c r="AK428" s="8">
        <v>335.18</v>
      </c>
      <c r="AL428" s="8">
        <v>98.87</v>
      </c>
      <c r="AM428" s="8">
        <v>186.63</v>
      </c>
      <c r="AN428" s="8">
        <v>729.57</v>
      </c>
      <c r="AO428" s="8">
        <v>0</v>
      </c>
      <c r="AP428" s="8">
        <v>192.48</v>
      </c>
      <c r="AQ428" s="8">
        <v>193.19</v>
      </c>
      <c r="AR428" s="8">
        <v>167.18</v>
      </c>
      <c r="AS428" s="8">
        <v>79.8</v>
      </c>
      <c r="AT428" s="8">
        <v>0</v>
      </c>
      <c r="AU428" s="8">
        <v>0</v>
      </c>
      <c r="AV428" s="8">
        <v>0</v>
      </c>
      <c r="AW428" s="8">
        <v>0</v>
      </c>
      <c r="AX428" s="8">
        <v>0</v>
      </c>
      <c r="AY428" s="8">
        <v>0.01</v>
      </c>
      <c r="AZ428" s="8">
        <v>0</v>
      </c>
      <c r="BA428" s="8">
        <v>0.92</v>
      </c>
      <c r="BB428" s="8">
        <v>0</v>
      </c>
      <c r="BC428" s="8">
        <v>0.56000000000000005</v>
      </c>
      <c r="BD428" s="8">
        <v>0.04</v>
      </c>
      <c r="BE428" s="8">
        <v>0.09</v>
      </c>
      <c r="BF428" s="8">
        <v>0</v>
      </c>
      <c r="BG428" s="8">
        <v>0</v>
      </c>
      <c r="BH428" s="8">
        <v>0</v>
      </c>
      <c r="BI428" s="8">
        <v>3.28</v>
      </c>
      <c r="BJ428" s="8">
        <v>0</v>
      </c>
      <c r="BK428" s="8">
        <v>0</v>
      </c>
      <c r="BL428" s="8">
        <v>7.83</v>
      </c>
      <c r="BM428" s="8">
        <v>0</v>
      </c>
      <c r="BN428" s="8">
        <v>0</v>
      </c>
      <c r="BO428" s="8">
        <v>0</v>
      </c>
      <c r="BP428" s="8">
        <v>0</v>
      </c>
      <c r="BQ428" s="8">
        <v>0</v>
      </c>
      <c r="BR428" s="8">
        <v>56.68</v>
      </c>
      <c r="BT428" s="8">
        <v>432</v>
      </c>
      <c r="BV428" s="8">
        <v>0</v>
      </c>
      <c r="BW428" s="8">
        <v>0</v>
      </c>
      <c r="BX428" s="8">
        <v>0</v>
      </c>
      <c r="BY428" s="8">
        <v>0</v>
      </c>
      <c r="BZ428" s="8">
        <v>0</v>
      </c>
      <c r="CA428" s="8">
        <v>0</v>
      </c>
      <c r="CB428" s="8">
        <v>0</v>
      </c>
      <c r="CC428" s="8">
        <v>0</v>
      </c>
      <c r="CD428" s="8">
        <v>0</v>
      </c>
      <c r="CE428" s="8">
        <v>0</v>
      </c>
      <c r="CF428" s="8">
        <v>0</v>
      </c>
    </row>
    <row r="429" spans="1:84" s="8" customFormat="1" x14ac:dyDescent="0.25">
      <c r="A429" s="9" t="str">
        <f>"-"</f>
        <v>-</v>
      </c>
      <c r="B429" s="46" t="s">
        <v>87</v>
      </c>
      <c r="C429" s="44" t="str">
        <f>"120"</f>
        <v>120</v>
      </c>
      <c r="D429" s="45">
        <v>7.92</v>
      </c>
      <c r="E429" s="45">
        <v>0</v>
      </c>
      <c r="F429" s="45">
        <v>1.44</v>
      </c>
      <c r="G429" s="45">
        <v>1.44</v>
      </c>
      <c r="H429" s="45">
        <v>40.08</v>
      </c>
      <c r="I429" s="45">
        <v>232.05600000000001</v>
      </c>
      <c r="J429" s="30">
        <v>0.24</v>
      </c>
      <c r="K429" s="30">
        <v>0</v>
      </c>
      <c r="L429" s="30">
        <v>0</v>
      </c>
      <c r="M429" s="30">
        <v>0</v>
      </c>
      <c r="N429" s="30">
        <v>1.44</v>
      </c>
      <c r="O429" s="30">
        <v>38.64</v>
      </c>
      <c r="P429" s="30">
        <v>9.9600000000000009</v>
      </c>
      <c r="Q429" s="30">
        <v>0</v>
      </c>
      <c r="R429" s="30">
        <v>0</v>
      </c>
      <c r="S429" s="30">
        <v>1.2</v>
      </c>
      <c r="T429" s="30">
        <v>3</v>
      </c>
      <c r="U429" s="30">
        <v>732</v>
      </c>
      <c r="V429" s="30">
        <v>294</v>
      </c>
      <c r="W429" s="30">
        <v>0.1</v>
      </c>
      <c r="X429" s="30">
        <v>0.84</v>
      </c>
      <c r="Y429" s="30">
        <v>0</v>
      </c>
      <c r="Z429" s="50">
        <v>0</v>
      </c>
      <c r="AA429" s="8">
        <v>0</v>
      </c>
      <c r="AB429" s="8">
        <v>0</v>
      </c>
      <c r="AC429" s="8">
        <v>512.4</v>
      </c>
      <c r="AD429" s="8">
        <v>267.60000000000002</v>
      </c>
      <c r="AE429" s="8">
        <v>111.6</v>
      </c>
      <c r="AF429" s="8">
        <v>237.6</v>
      </c>
      <c r="AG429" s="8">
        <v>96</v>
      </c>
      <c r="AH429" s="8">
        <v>445.2</v>
      </c>
      <c r="AI429" s="8">
        <v>356.4</v>
      </c>
      <c r="AJ429" s="8">
        <v>349.2</v>
      </c>
      <c r="AK429" s="8">
        <v>556.79999999999995</v>
      </c>
      <c r="AL429" s="8">
        <v>148.80000000000001</v>
      </c>
      <c r="AM429" s="8">
        <v>372</v>
      </c>
      <c r="AN429" s="8">
        <v>1834.8</v>
      </c>
      <c r="AO429" s="8">
        <v>0</v>
      </c>
      <c r="AP429" s="8">
        <v>631.20000000000005</v>
      </c>
      <c r="AQ429" s="8">
        <v>349.2</v>
      </c>
      <c r="AR429" s="8">
        <v>216</v>
      </c>
      <c r="AS429" s="8">
        <v>156</v>
      </c>
      <c r="AT429" s="8">
        <v>0</v>
      </c>
      <c r="AU429" s="8">
        <v>0</v>
      </c>
      <c r="AV429" s="8">
        <v>0</v>
      </c>
      <c r="AW429" s="8">
        <v>0</v>
      </c>
      <c r="AX429" s="8">
        <v>0</v>
      </c>
      <c r="AY429" s="8">
        <v>0</v>
      </c>
      <c r="AZ429" s="8">
        <v>0</v>
      </c>
      <c r="BA429" s="8">
        <v>0.17</v>
      </c>
      <c r="BB429" s="8">
        <v>0</v>
      </c>
      <c r="BC429" s="8">
        <v>0.01</v>
      </c>
      <c r="BD429" s="8">
        <v>0.02</v>
      </c>
      <c r="BE429" s="8">
        <v>0</v>
      </c>
      <c r="BF429" s="8">
        <v>0</v>
      </c>
      <c r="BG429" s="8">
        <v>0</v>
      </c>
      <c r="BH429" s="8">
        <v>0.01</v>
      </c>
      <c r="BI429" s="8">
        <v>0.13</v>
      </c>
      <c r="BJ429" s="8">
        <v>0</v>
      </c>
      <c r="BK429" s="8">
        <v>0</v>
      </c>
      <c r="BL429" s="8">
        <v>0.57999999999999996</v>
      </c>
      <c r="BM429" s="8">
        <v>0.1</v>
      </c>
      <c r="BN429" s="8">
        <v>0</v>
      </c>
      <c r="BO429" s="8">
        <v>0</v>
      </c>
      <c r="BP429" s="8">
        <v>0</v>
      </c>
      <c r="BQ429" s="8">
        <v>0</v>
      </c>
      <c r="BR429" s="8">
        <v>56.4</v>
      </c>
      <c r="BT429" s="8">
        <v>1</v>
      </c>
      <c r="BV429" s="8">
        <v>0</v>
      </c>
      <c r="BW429" s="8">
        <v>0</v>
      </c>
      <c r="BX429" s="8">
        <v>0</v>
      </c>
      <c r="BY429" s="8">
        <v>0</v>
      </c>
      <c r="BZ429" s="8">
        <v>0</v>
      </c>
      <c r="CA429" s="8">
        <v>0</v>
      </c>
      <c r="CB429" s="8">
        <v>0</v>
      </c>
      <c r="CC429" s="8">
        <v>0</v>
      </c>
      <c r="CD429" s="8">
        <v>0</v>
      </c>
      <c r="CE429" s="8">
        <v>0</v>
      </c>
      <c r="CF429" s="8">
        <v>0</v>
      </c>
    </row>
    <row r="430" spans="1:84" s="9" customFormat="1" x14ac:dyDescent="0.25">
      <c r="A430" s="9" t="str">
        <f>"20/10"</f>
        <v>20/10</v>
      </c>
      <c r="B430" s="46" t="s">
        <v>126</v>
      </c>
      <c r="C430" s="44" t="str">
        <f>"200"</f>
        <v>200</v>
      </c>
      <c r="D430" s="45">
        <v>0.68</v>
      </c>
      <c r="E430" s="45">
        <v>0</v>
      </c>
      <c r="F430" s="45">
        <v>0.28000000000000003</v>
      </c>
      <c r="G430" s="45">
        <v>0.28000000000000003</v>
      </c>
      <c r="H430" s="45">
        <v>29.62</v>
      </c>
      <c r="I430" s="45">
        <v>130.44800000000001</v>
      </c>
      <c r="J430" s="30">
        <v>0.04</v>
      </c>
      <c r="K430" s="30">
        <v>0</v>
      </c>
      <c r="L430" s="30">
        <v>0.04</v>
      </c>
      <c r="M430" s="30">
        <v>0</v>
      </c>
      <c r="N430" s="30">
        <v>28.38</v>
      </c>
      <c r="O430" s="30">
        <v>1.24</v>
      </c>
      <c r="P430" s="30">
        <v>4.6399999999999997</v>
      </c>
      <c r="Q430" s="30">
        <v>0</v>
      </c>
      <c r="R430" s="30">
        <v>0</v>
      </c>
      <c r="S430" s="30">
        <v>1</v>
      </c>
      <c r="T430" s="30">
        <v>0.96</v>
      </c>
      <c r="U430" s="30">
        <v>0</v>
      </c>
      <c r="V430" s="30">
        <v>10.6</v>
      </c>
      <c r="W430" s="30">
        <v>0.06</v>
      </c>
      <c r="X430" s="30">
        <v>0.24</v>
      </c>
      <c r="Y430" s="30">
        <v>100</v>
      </c>
      <c r="Z430" s="51">
        <v>0</v>
      </c>
      <c r="AA430" s="9">
        <v>0</v>
      </c>
      <c r="AB430" s="9">
        <v>0</v>
      </c>
      <c r="AC430" s="9">
        <v>0</v>
      </c>
      <c r="AD430" s="9">
        <v>0</v>
      </c>
      <c r="AE430" s="9">
        <v>0</v>
      </c>
      <c r="AF430" s="9">
        <v>0</v>
      </c>
      <c r="AG430" s="9">
        <v>0</v>
      </c>
      <c r="AH430" s="9">
        <v>0</v>
      </c>
      <c r="AI430" s="9">
        <v>0</v>
      </c>
      <c r="AJ430" s="9">
        <v>0</v>
      </c>
      <c r="AK430" s="9">
        <v>0</v>
      </c>
      <c r="AL430" s="9">
        <v>0</v>
      </c>
      <c r="AM430" s="9">
        <v>0</v>
      </c>
      <c r="AN430" s="9">
        <v>0</v>
      </c>
      <c r="AO430" s="9">
        <v>0</v>
      </c>
      <c r="AP430" s="9">
        <v>0</v>
      </c>
      <c r="AQ430" s="9">
        <v>0</v>
      </c>
      <c r="AR430" s="9">
        <v>0</v>
      </c>
      <c r="AS430" s="9">
        <v>0</v>
      </c>
      <c r="AT430" s="9">
        <v>0</v>
      </c>
      <c r="AU430" s="9">
        <v>0</v>
      </c>
      <c r="AV430" s="9">
        <v>0</v>
      </c>
      <c r="AW430" s="9">
        <v>0</v>
      </c>
      <c r="AX430" s="9">
        <v>0</v>
      </c>
      <c r="AY430" s="9">
        <v>0</v>
      </c>
      <c r="AZ430" s="9">
        <v>0</v>
      </c>
      <c r="BA430" s="9">
        <v>0</v>
      </c>
      <c r="BB430" s="9">
        <v>0</v>
      </c>
      <c r="BC430" s="9">
        <v>0</v>
      </c>
      <c r="BD430" s="9">
        <v>0</v>
      </c>
      <c r="BE430" s="9">
        <v>0</v>
      </c>
      <c r="BF430" s="9">
        <v>0</v>
      </c>
      <c r="BG430" s="9">
        <v>0</v>
      </c>
      <c r="BH430" s="9">
        <v>0</v>
      </c>
      <c r="BI430" s="9">
        <v>0</v>
      </c>
      <c r="BJ430" s="9">
        <v>0</v>
      </c>
      <c r="BK430" s="9">
        <v>0</v>
      </c>
      <c r="BL430" s="9">
        <v>0</v>
      </c>
      <c r="BM430" s="9">
        <v>0</v>
      </c>
      <c r="BN430" s="9">
        <v>0</v>
      </c>
      <c r="BO430" s="9">
        <v>0</v>
      </c>
      <c r="BP430" s="9">
        <v>0</v>
      </c>
      <c r="BQ430" s="9">
        <v>0</v>
      </c>
      <c r="BR430" s="9">
        <v>2.82</v>
      </c>
      <c r="BT430" s="9">
        <v>163.33000000000001</v>
      </c>
      <c r="BV430" s="9">
        <v>0</v>
      </c>
      <c r="BW430" s="9">
        <v>0</v>
      </c>
      <c r="BX430" s="9">
        <v>0</v>
      </c>
      <c r="BY430" s="9">
        <v>0</v>
      </c>
      <c r="BZ430" s="9">
        <v>0</v>
      </c>
      <c r="CA430" s="9">
        <v>0</v>
      </c>
      <c r="CB430" s="9">
        <v>0</v>
      </c>
      <c r="CC430" s="9">
        <v>0</v>
      </c>
      <c r="CD430" s="9">
        <v>0</v>
      </c>
      <c r="CE430" s="9">
        <v>20</v>
      </c>
      <c r="CF430" s="9">
        <v>0</v>
      </c>
    </row>
    <row r="431" spans="1:84" s="10" customFormat="1" x14ac:dyDescent="0.25">
      <c r="A431" s="47"/>
      <c r="B431" s="48" t="s">
        <v>89</v>
      </c>
      <c r="C431" s="22">
        <f>C430+C429+C428+C427+C426+C425</f>
        <v>1020</v>
      </c>
      <c r="D431" s="49">
        <v>48.72</v>
      </c>
      <c r="E431" s="49">
        <v>1.35</v>
      </c>
      <c r="F431" s="49">
        <v>41.54</v>
      </c>
      <c r="G431" s="49">
        <v>20.79</v>
      </c>
      <c r="H431" s="49">
        <v>132.06</v>
      </c>
      <c r="I431" s="49">
        <v>1150.24</v>
      </c>
      <c r="J431" s="17">
        <v>6.51</v>
      </c>
      <c r="K431" s="17">
        <v>12.05</v>
      </c>
      <c r="L431" s="17">
        <v>2.5</v>
      </c>
      <c r="M431" s="17">
        <v>0</v>
      </c>
      <c r="N431" s="17">
        <v>43.96</v>
      </c>
      <c r="O431" s="17">
        <v>88.1</v>
      </c>
      <c r="P431" s="17">
        <v>21.61</v>
      </c>
      <c r="Q431" s="17">
        <v>0</v>
      </c>
      <c r="R431" s="17">
        <v>0</v>
      </c>
      <c r="S431" s="17">
        <v>3.35</v>
      </c>
      <c r="T431" s="17">
        <v>9.91</v>
      </c>
      <c r="U431" s="17">
        <v>1905.48</v>
      </c>
      <c r="V431" s="17">
        <v>1094.02</v>
      </c>
      <c r="W431" s="17">
        <v>0.36</v>
      </c>
      <c r="X431" s="17">
        <v>3.55</v>
      </c>
      <c r="Y431" s="17">
        <v>134.38999999999999</v>
      </c>
      <c r="Z431" s="10">
        <v>0</v>
      </c>
      <c r="AA431" s="10">
        <v>0</v>
      </c>
      <c r="AB431" s="10">
        <v>0</v>
      </c>
      <c r="AC431" s="10">
        <v>992.95</v>
      </c>
      <c r="AD431" s="10">
        <v>514.41</v>
      </c>
      <c r="AE431" s="10">
        <v>229.62</v>
      </c>
      <c r="AF431" s="10">
        <v>455.35</v>
      </c>
      <c r="AG431" s="10">
        <v>180.42</v>
      </c>
      <c r="AH431" s="10">
        <v>744.71</v>
      </c>
      <c r="AI431" s="10">
        <v>673.48</v>
      </c>
      <c r="AJ431" s="10">
        <v>759.05</v>
      </c>
      <c r="AK431" s="10">
        <v>1126.1600000000001</v>
      </c>
      <c r="AL431" s="10">
        <v>289.89</v>
      </c>
      <c r="AM431" s="10">
        <v>625.65</v>
      </c>
      <c r="AN431" s="10">
        <v>3389.85</v>
      </c>
      <c r="AO431" s="10">
        <v>254.6</v>
      </c>
      <c r="AP431" s="10">
        <v>927.33</v>
      </c>
      <c r="AQ431" s="10">
        <v>626.46</v>
      </c>
      <c r="AR431" s="10">
        <v>447.02</v>
      </c>
      <c r="AS431" s="10">
        <v>262.70999999999998</v>
      </c>
      <c r="AT431" s="10">
        <v>0.28999999999999998</v>
      </c>
      <c r="AU431" s="10">
        <v>0.14000000000000001</v>
      </c>
      <c r="AV431" s="10">
        <v>7.0000000000000007E-2</v>
      </c>
      <c r="AW431" s="10">
        <v>0.16</v>
      </c>
      <c r="AX431" s="10">
        <v>0.19</v>
      </c>
      <c r="AY431" s="10">
        <v>0.9</v>
      </c>
      <c r="AZ431" s="10">
        <v>0.18</v>
      </c>
      <c r="BA431" s="10">
        <v>2.69</v>
      </c>
      <c r="BB431" s="10">
        <v>0.1</v>
      </c>
      <c r="BC431" s="10">
        <v>1.19</v>
      </c>
      <c r="BD431" s="10">
        <v>0.08</v>
      </c>
      <c r="BE431" s="10">
        <v>0.13</v>
      </c>
      <c r="BF431" s="10">
        <v>0</v>
      </c>
      <c r="BG431" s="10">
        <v>0.09</v>
      </c>
      <c r="BH431" s="10">
        <v>0.23</v>
      </c>
      <c r="BI431" s="10">
        <v>5.7</v>
      </c>
      <c r="BJ431" s="10">
        <v>0.03</v>
      </c>
      <c r="BK431" s="10">
        <v>0</v>
      </c>
      <c r="BL431" s="10">
        <v>11.43</v>
      </c>
      <c r="BM431" s="10">
        <v>0.11</v>
      </c>
      <c r="BN431" s="10">
        <v>0.01</v>
      </c>
      <c r="BO431" s="10">
        <v>0</v>
      </c>
      <c r="BP431" s="10">
        <v>0</v>
      </c>
      <c r="BQ431" s="10">
        <v>0</v>
      </c>
      <c r="BR431" s="10">
        <v>655.30999999999995</v>
      </c>
      <c r="BS431" s="10" t="e">
        <f>$I$431/#REF!*100</f>
        <v>#REF!</v>
      </c>
      <c r="BT431" s="10">
        <v>1042.23</v>
      </c>
      <c r="BV431" s="10">
        <v>0</v>
      </c>
      <c r="BW431" s="10">
        <v>0</v>
      </c>
      <c r="BX431" s="10">
        <v>0</v>
      </c>
      <c r="BY431" s="10">
        <v>0</v>
      </c>
      <c r="BZ431" s="10">
        <v>0</v>
      </c>
      <c r="CA431" s="10">
        <v>0</v>
      </c>
      <c r="CB431" s="10">
        <v>0</v>
      </c>
      <c r="CC431" s="10">
        <v>0</v>
      </c>
      <c r="CD431" s="10">
        <v>0</v>
      </c>
      <c r="CE431" s="10">
        <v>20</v>
      </c>
      <c r="CF431" s="10">
        <v>3</v>
      </c>
    </row>
    <row r="432" spans="1:84" x14ac:dyDescent="0.25">
      <c r="A432" s="9"/>
      <c r="B432" s="57" t="s">
        <v>90</v>
      </c>
      <c r="C432" s="44"/>
      <c r="D432" s="45"/>
      <c r="E432" s="45"/>
      <c r="F432" s="45"/>
      <c r="G432" s="45"/>
      <c r="H432" s="45"/>
      <c r="I432" s="45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</row>
    <row r="433" spans="1:84" s="8" customFormat="1" x14ac:dyDescent="0.25">
      <c r="A433" s="9" t="str">
        <f>"15/12"</f>
        <v>15/12</v>
      </c>
      <c r="B433" s="46" t="s">
        <v>190</v>
      </c>
      <c r="C433" s="44" t="str">
        <f>"80"</f>
        <v>80</v>
      </c>
      <c r="D433" s="45">
        <v>6.54</v>
      </c>
      <c r="E433" s="45">
        <v>0.12</v>
      </c>
      <c r="F433" s="45">
        <v>0.94</v>
      </c>
      <c r="G433" s="45">
        <v>1.04</v>
      </c>
      <c r="H433" s="45">
        <v>42.85</v>
      </c>
      <c r="I433" s="45">
        <v>213.11054576000001</v>
      </c>
      <c r="J433" s="30">
        <v>0.15</v>
      </c>
      <c r="K433" s="30">
        <v>0</v>
      </c>
      <c r="L433" s="30">
        <v>0.15</v>
      </c>
      <c r="M433" s="30">
        <v>0</v>
      </c>
      <c r="N433" s="30">
        <v>4.1399999999999997</v>
      </c>
      <c r="O433" s="30">
        <v>38.71</v>
      </c>
      <c r="P433" s="30">
        <v>2.02</v>
      </c>
      <c r="Q433" s="30">
        <v>0</v>
      </c>
      <c r="R433" s="30">
        <v>0</v>
      </c>
      <c r="S433" s="30">
        <v>0</v>
      </c>
      <c r="T433" s="30">
        <v>1.33</v>
      </c>
      <c r="U433" s="30">
        <v>371.62</v>
      </c>
      <c r="V433" s="30">
        <v>74.81</v>
      </c>
      <c r="W433" s="30">
        <v>0.03</v>
      </c>
      <c r="X433" s="30">
        <v>0.69</v>
      </c>
      <c r="Y433" s="30">
        <v>0</v>
      </c>
      <c r="Z433" s="50">
        <v>0</v>
      </c>
      <c r="AA433" s="8">
        <v>0</v>
      </c>
      <c r="AB433" s="8">
        <v>0</v>
      </c>
      <c r="AC433" s="8">
        <v>482.25</v>
      </c>
      <c r="AD433" s="8">
        <v>155.38</v>
      </c>
      <c r="AE433" s="8">
        <v>92.09</v>
      </c>
      <c r="AF433" s="8">
        <v>188.77</v>
      </c>
      <c r="AG433" s="8">
        <v>60.39</v>
      </c>
      <c r="AH433" s="8">
        <v>298.57</v>
      </c>
      <c r="AI433" s="8">
        <v>197.48</v>
      </c>
      <c r="AJ433" s="8">
        <v>240.06</v>
      </c>
      <c r="AK433" s="8">
        <v>206.64</v>
      </c>
      <c r="AL433" s="8">
        <v>120.38</v>
      </c>
      <c r="AM433" s="8">
        <v>210.12</v>
      </c>
      <c r="AN433" s="8">
        <v>1825.69</v>
      </c>
      <c r="AO433" s="8">
        <v>1.53</v>
      </c>
      <c r="AP433" s="8">
        <v>574.92999999999995</v>
      </c>
      <c r="AQ433" s="8">
        <v>299.39999999999998</v>
      </c>
      <c r="AR433" s="8">
        <v>153.16</v>
      </c>
      <c r="AS433" s="8">
        <v>118.74</v>
      </c>
      <c r="AT433" s="8">
        <v>0.01</v>
      </c>
      <c r="AU433" s="8">
        <v>0.01</v>
      </c>
      <c r="AV433" s="8">
        <v>0</v>
      </c>
      <c r="AW433" s="8">
        <v>0.01</v>
      </c>
      <c r="AX433" s="8">
        <v>0.01</v>
      </c>
      <c r="AY433" s="8">
        <v>0.04</v>
      </c>
      <c r="AZ433" s="8">
        <v>0</v>
      </c>
      <c r="BA433" s="8">
        <v>0.14000000000000001</v>
      </c>
      <c r="BB433" s="8">
        <v>0</v>
      </c>
      <c r="BC433" s="8">
        <v>0.04</v>
      </c>
      <c r="BD433" s="8">
        <v>0</v>
      </c>
      <c r="BE433" s="8">
        <v>0</v>
      </c>
      <c r="BF433" s="8">
        <v>0</v>
      </c>
      <c r="BG433" s="8">
        <v>0</v>
      </c>
      <c r="BH433" s="8">
        <v>0.02</v>
      </c>
      <c r="BI433" s="8">
        <v>0.16</v>
      </c>
      <c r="BJ433" s="8">
        <v>0</v>
      </c>
      <c r="BK433" s="8">
        <v>0</v>
      </c>
      <c r="BL433" s="8">
        <v>0.44</v>
      </c>
      <c r="BM433" s="8">
        <v>0.02</v>
      </c>
      <c r="BN433" s="8">
        <v>0</v>
      </c>
      <c r="BO433" s="8">
        <v>0</v>
      </c>
      <c r="BP433" s="8">
        <v>0</v>
      </c>
      <c r="BQ433" s="8">
        <v>0</v>
      </c>
      <c r="BR433" s="8">
        <v>39.11</v>
      </c>
      <c r="BT433" s="8">
        <v>0</v>
      </c>
      <c r="BV433" s="8">
        <v>0</v>
      </c>
      <c r="BW433" s="8">
        <v>0</v>
      </c>
      <c r="BX433" s="8">
        <v>0</v>
      </c>
      <c r="BY433" s="8">
        <v>0</v>
      </c>
      <c r="BZ433" s="8">
        <v>0</v>
      </c>
      <c r="CA433" s="8">
        <v>0</v>
      </c>
      <c r="CB433" s="8">
        <v>0</v>
      </c>
      <c r="CC433" s="8">
        <v>0</v>
      </c>
      <c r="CD433" s="8">
        <v>0</v>
      </c>
      <c r="CE433" s="8">
        <v>3.84</v>
      </c>
      <c r="CF433" s="8">
        <v>0.96</v>
      </c>
    </row>
    <row r="434" spans="1:84" s="8" customFormat="1" x14ac:dyDescent="0.25">
      <c r="A434" s="9" t="str">
        <f>"6/10"</f>
        <v>6/10</v>
      </c>
      <c r="B434" s="46" t="s">
        <v>88</v>
      </c>
      <c r="C434" s="44" t="str">
        <f>"200"</f>
        <v>200</v>
      </c>
      <c r="D434" s="45">
        <v>0.52</v>
      </c>
      <c r="E434" s="45">
        <v>0</v>
      </c>
      <c r="F434" s="45">
        <v>0.03</v>
      </c>
      <c r="G434" s="45">
        <v>0.03</v>
      </c>
      <c r="H434" s="45">
        <v>20.07</v>
      </c>
      <c r="I434" s="45">
        <v>82.305999999999997</v>
      </c>
      <c r="J434" s="30">
        <v>0</v>
      </c>
      <c r="K434" s="30">
        <v>0</v>
      </c>
      <c r="L434" s="30">
        <v>0</v>
      </c>
      <c r="M434" s="30">
        <v>0</v>
      </c>
      <c r="N434" s="30">
        <v>19.77</v>
      </c>
      <c r="O434" s="30">
        <v>0.3</v>
      </c>
      <c r="P434" s="30">
        <v>1.8</v>
      </c>
      <c r="Q434" s="30">
        <v>0</v>
      </c>
      <c r="R434" s="30">
        <v>0</v>
      </c>
      <c r="S434" s="30">
        <v>0</v>
      </c>
      <c r="T434" s="30">
        <v>0.42</v>
      </c>
      <c r="U434" s="30">
        <v>1.85</v>
      </c>
      <c r="V434" s="30">
        <v>172.15</v>
      </c>
      <c r="W434" s="30">
        <v>0.02</v>
      </c>
      <c r="X434" s="30">
        <v>0.3</v>
      </c>
      <c r="Y434" s="30">
        <v>0.4</v>
      </c>
      <c r="Z434" s="50">
        <v>0</v>
      </c>
      <c r="AA434" s="8">
        <v>0</v>
      </c>
      <c r="AB434" s="8">
        <v>0</v>
      </c>
      <c r="AC434" s="8">
        <v>0</v>
      </c>
      <c r="AD434" s="8">
        <v>0</v>
      </c>
      <c r="AE434" s="8">
        <v>0</v>
      </c>
      <c r="AF434" s="8">
        <v>0</v>
      </c>
      <c r="AG434" s="8">
        <v>0</v>
      </c>
      <c r="AH434" s="8">
        <v>0</v>
      </c>
      <c r="AI434" s="8">
        <v>0</v>
      </c>
      <c r="AJ434" s="8">
        <v>0</v>
      </c>
      <c r="AK434" s="8">
        <v>0</v>
      </c>
      <c r="AL434" s="8">
        <v>0</v>
      </c>
      <c r="AM434" s="8">
        <v>0</v>
      </c>
      <c r="AN434" s="8">
        <v>0</v>
      </c>
      <c r="AO434" s="8">
        <v>0</v>
      </c>
      <c r="AP434" s="8">
        <v>0</v>
      </c>
      <c r="AQ434" s="8">
        <v>0</v>
      </c>
      <c r="AR434" s="8">
        <v>0</v>
      </c>
      <c r="AS434" s="8">
        <v>0</v>
      </c>
      <c r="AT434" s="8">
        <v>0</v>
      </c>
      <c r="AU434" s="8">
        <v>0</v>
      </c>
      <c r="AV434" s="8">
        <v>0</v>
      </c>
      <c r="AW434" s="8">
        <v>0</v>
      </c>
      <c r="AX434" s="8">
        <v>0</v>
      </c>
      <c r="AY434" s="8">
        <v>0</v>
      </c>
      <c r="AZ434" s="8">
        <v>0</v>
      </c>
      <c r="BA434" s="8">
        <v>0</v>
      </c>
      <c r="BB434" s="8">
        <v>0</v>
      </c>
      <c r="BC434" s="8">
        <v>0</v>
      </c>
      <c r="BD434" s="8">
        <v>0</v>
      </c>
      <c r="BE434" s="8">
        <v>0</v>
      </c>
      <c r="BF434" s="8">
        <v>0</v>
      </c>
      <c r="BG434" s="8">
        <v>0</v>
      </c>
      <c r="BH434" s="8">
        <v>0</v>
      </c>
      <c r="BI434" s="8">
        <v>0</v>
      </c>
      <c r="BJ434" s="8">
        <v>0</v>
      </c>
      <c r="BK434" s="8">
        <v>0</v>
      </c>
      <c r="BL434" s="8">
        <v>0</v>
      </c>
      <c r="BM434" s="8">
        <v>0</v>
      </c>
      <c r="BN434" s="8">
        <v>0</v>
      </c>
      <c r="BO434" s="8">
        <v>0</v>
      </c>
      <c r="BP434" s="8">
        <v>0</v>
      </c>
      <c r="BQ434" s="8">
        <v>0</v>
      </c>
      <c r="BR434" s="8">
        <v>0</v>
      </c>
      <c r="BT434" s="8">
        <v>58.33</v>
      </c>
      <c r="BV434" s="8">
        <v>0</v>
      </c>
      <c r="BW434" s="8">
        <v>0</v>
      </c>
      <c r="BX434" s="8">
        <v>0</v>
      </c>
      <c r="BY434" s="8">
        <v>0</v>
      </c>
      <c r="BZ434" s="8">
        <v>0</v>
      </c>
      <c r="CA434" s="8">
        <v>0</v>
      </c>
      <c r="CB434" s="8">
        <v>0</v>
      </c>
      <c r="CC434" s="8">
        <v>0</v>
      </c>
      <c r="CD434" s="8">
        <v>0</v>
      </c>
      <c r="CE434" s="8">
        <v>15</v>
      </c>
      <c r="CF434" s="8">
        <v>0</v>
      </c>
    </row>
    <row r="435" spans="1:84" s="9" customFormat="1" x14ac:dyDescent="0.25">
      <c r="A435" s="9" t="str">
        <f>"-"</f>
        <v>-</v>
      </c>
      <c r="B435" s="46" t="s">
        <v>129</v>
      </c>
      <c r="C435" s="44" t="str">
        <f>"180"</f>
        <v>180</v>
      </c>
      <c r="D435" s="45">
        <v>0.72</v>
      </c>
      <c r="E435" s="45">
        <v>0</v>
      </c>
      <c r="F435" s="45">
        <v>0.54</v>
      </c>
      <c r="G435" s="45">
        <v>0.54</v>
      </c>
      <c r="H435" s="45">
        <v>18.54</v>
      </c>
      <c r="I435" s="45">
        <v>91.242000000000004</v>
      </c>
      <c r="J435" s="30">
        <v>0</v>
      </c>
      <c r="K435" s="30">
        <v>0</v>
      </c>
      <c r="L435" s="30">
        <v>0</v>
      </c>
      <c r="M435" s="30">
        <v>0</v>
      </c>
      <c r="N435" s="30">
        <v>17.64</v>
      </c>
      <c r="O435" s="30">
        <v>0.9</v>
      </c>
      <c r="P435" s="30">
        <v>5.04</v>
      </c>
      <c r="Q435" s="30">
        <v>0</v>
      </c>
      <c r="R435" s="30">
        <v>0</v>
      </c>
      <c r="S435" s="30">
        <v>0.9</v>
      </c>
      <c r="T435" s="30">
        <v>1.26</v>
      </c>
      <c r="U435" s="30">
        <v>23.4</v>
      </c>
      <c r="V435" s="30">
        <v>279</v>
      </c>
      <c r="W435" s="30">
        <v>0.05</v>
      </c>
      <c r="X435" s="30">
        <v>0.18</v>
      </c>
      <c r="Y435" s="30">
        <v>9</v>
      </c>
      <c r="Z435" s="51">
        <v>0</v>
      </c>
      <c r="AA435" s="9">
        <v>0</v>
      </c>
      <c r="AB435" s="9">
        <v>0</v>
      </c>
      <c r="AC435" s="9">
        <v>41.4</v>
      </c>
      <c r="AD435" s="9">
        <v>45</v>
      </c>
      <c r="AE435" s="9">
        <v>9</v>
      </c>
      <c r="AF435" s="9">
        <v>50.4</v>
      </c>
      <c r="AG435" s="9">
        <v>9</v>
      </c>
      <c r="AH435" s="9">
        <v>55.8</v>
      </c>
      <c r="AI435" s="9">
        <v>25.2</v>
      </c>
      <c r="AJ435" s="9">
        <v>37.799999999999997</v>
      </c>
      <c r="AK435" s="9">
        <v>252</v>
      </c>
      <c r="AL435" s="9">
        <v>16.2</v>
      </c>
      <c r="AM435" s="9">
        <v>14.4</v>
      </c>
      <c r="AN435" s="9">
        <v>48.6</v>
      </c>
      <c r="AO435" s="9">
        <v>630</v>
      </c>
      <c r="AP435" s="9">
        <v>12.6</v>
      </c>
      <c r="AQ435" s="9">
        <v>28.8</v>
      </c>
      <c r="AR435" s="9">
        <v>21.6</v>
      </c>
      <c r="AS435" s="9">
        <v>5.4</v>
      </c>
      <c r="AT435" s="9">
        <v>0</v>
      </c>
      <c r="AU435" s="9">
        <v>0</v>
      </c>
      <c r="AV435" s="9">
        <v>0</v>
      </c>
      <c r="AW435" s="9">
        <v>0</v>
      </c>
      <c r="AX435" s="9">
        <v>0</v>
      </c>
      <c r="AY435" s="9">
        <v>0</v>
      </c>
      <c r="AZ435" s="9">
        <v>0</v>
      </c>
      <c r="BA435" s="9">
        <v>0.36</v>
      </c>
      <c r="BB435" s="9">
        <v>0</v>
      </c>
      <c r="BC435" s="9">
        <v>0.72</v>
      </c>
      <c r="BD435" s="9">
        <v>0.02</v>
      </c>
      <c r="BE435" s="9">
        <v>0</v>
      </c>
      <c r="BF435" s="9">
        <v>0</v>
      </c>
      <c r="BG435" s="9">
        <v>0</v>
      </c>
      <c r="BH435" s="9">
        <v>0</v>
      </c>
      <c r="BI435" s="9">
        <v>0.65</v>
      </c>
      <c r="BJ435" s="9">
        <v>0</v>
      </c>
      <c r="BK435" s="9">
        <v>0</v>
      </c>
      <c r="BL435" s="9">
        <v>1.64</v>
      </c>
      <c r="BM435" s="9">
        <v>0.22</v>
      </c>
      <c r="BN435" s="9">
        <v>0</v>
      </c>
      <c r="BO435" s="9">
        <v>0</v>
      </c>
      <c r="BP435" s="9">
        <v>0</v>
      </c>
      <c r="BQ435" s="9">
        <v>0</v>
      </c>
      <c r="BR435" s="9">
        <v>153</v>
      </c>
      <c r="BT435" s="9">
        <v>3</v>
      </c>
      <c r="BV435" s="9">
        <v>0</v>
      </c>
      <c r="BW435" s="9">
        <v>0</v>
      </c>
      <c r="BX435" s="9">
        <v>0</v>
      </c>
      <c r="BY435" s="9">
        <v>0</v>
      </c>
      <c r="BZ435" s="9">
        <v>0</v>
      </c>
      <c r="CA435" s="9">
        <v>0</v>
      </c>
      <c r="CB435" s="9">
        <v>0</v>
      </c>
      <c r="CC435" s="9">
        <v>0</v>
      </c>
      <c r="CD435" s="9">
        <v>0</v>
      </c>
      <c r="CE435" s="9">
        <v>0</v>
      </c>
      <c r="CF435" s="9">
        <v>0</v>
      </c>
    </row>
    <row r="436" spans="1:84" s="10" customFormat="1" x14ac:dyDescent="0.25">
      <c r="A436" s="47"/>
      <c r="B436" s="48" t="s">
        <v>94</v>
      </c>
      <c r="C436" s="22">
        <f>C435+C434+C433</f>
        <v>460</v>
      </c>
      <c r="D436" s="49">
        <v>7.78</v>
      </c>
      <c r="E436" s="49">
        <v>0.12</v>
      </c>
      <c r="F436" s="49">
        <v>1.51</v>
      </c>
      <c r="G436" s="49">
        <v>1.61</v>
      </c>
      <c r="H436" s="49">
        <v>81.459999999999994</v>
      </c>
      <c r="I436" s="49">
        <v>386.66</v>
      </c>
      <c r="J436" s="17">
        <v>0.15</v>
      </c>
      <c r="K436" s="17">
        <v>0</v>
      </c>
      <c r="L436" s="17">
        <v>0.15</v>
      </c>
      <c r="M436" s="17">
        <v>0</v>
      </c>
      <c r="N436" s="17">
        <v>41.55</v>
      </c>
      <c r="O436" s="17">
        <v>39.909999999999997</v>
      </c>
      <c r="P436" s="17">
        <v>8.86</v>
      </c>
      <c r="Q436" s="17">
        <v>0</v>
      </c>
      <c r="R436" s="17">
        <v>0</v>
      </c>
      <c r="S436" s="17">
        <v>0.9</v>
      </c>
      <c r="T436" s="17">
        <v>3</v>
      </c>
      <c r="U436" s="17">
        <v>396.87</v>
      </c>
      <c r="V436" s="17">
        <v>525.96</v>
      </c>
      <c r="W436" s="17">
        <v>0.1</v>
      </c>
      <c r="X436" s="17">
        <v>1.17</v>
      </c>
      <c r="Y436" s="17">
        <v>9.4</v>
      </c>
      <c r="Z436" s="10">
        <v>0</v>
      </c>
      <c r="AA436" s="10">
        <v>0</v>
      </c>
      <c r="AB436" s="10">
        <v>0</v>
      </c>
      <c r="AC436" s="10">
        <v>523.65</v>
      </c>
      <c r="AD436" s="10">
        <v>200.38</v>
      </c>
      <c r="AE436" s="10">
        <v>101.09</v>
      </c>
      <c r="AF436" s="10">
        <v>239.17</v>
      </c>
      <c r="AG436" s="10">
        <v>69.39</v>
      </c>
      <c r="AH436" s="10">
        <v>354.37</v>
      </c>
      <c r="AI436" s="10">
        <v>222.68</v>
      </c>
      <c r="AJ436" s="10">
        <v>277.86</v>
      </c>
      <c r="AK436" s="10">
        <v>458.64</v>
      </c>
      <c r="AL436" s="10">
        <v>136.58000000000001</v>
      </c>
      <c r="AM436" s="10">
        <v>224.52</v>
      </c>
      <c r="AN436" s="10">
        <v>1874.29</v>
      </c>
      <c r="AO436" s="10">
        <v>631.53</v>
      </c>
      <c r="AP436" s="10">
        <v>587.53</v>
      </c>
      <c r="AQ436" s="10">
        <v>328.2</v>
      </c>
      <c r="AR436" s="10">
        <v>174.76</v>
      </c>
      <c r="AS436" s="10">
        <v>124.14</v>
      </c>
      <c r="AT436" s="10">
        <v>0.01</v>
      </c>
      <c r="AU436" s="10">
        <v>0.01</v>
      </c>
      <c r="AV436" s="10">
        <v>0</v>
      </c>
      <c r="AW436" s="10">
        <v>0.01</v>
      </c>
      <c r="AX436" s="10">
        <v>0.01</v>
      </c>
      <c r="AY436" s="10">
        <v>0.04</v>
      </c>
      <c r="AZ436" s="10">
        <v>0</v>
      </c>
      <c r="BA436" s="10">
        <v>0.5</v>
      </c>
      <c r="BB436" s="10">
        <v>0</v>
      </c>
      <c r="BC436" s="10">
        <v>0.76</v>
      </c>
      <c r="BD436" s="10">
        <v>0.02</v>
      </c>
      <c r="BE436" s="10">
        <v>0</v>
      </c>
      <c r="BF436" s="10">
        <v>0</v>
      </c>
      <c r="BG436" s="10">
        <v>0</v>
      </c>
      <c r="BH436" s="10">
        <v>0.02</v>
      </c>
      <c r="BI436" s="10">
        <v>0.81</v>
      </c>
      <c r="BJ436" s="10">
        <v>0</v>
      </c>
      <c r="BK436" s="10">
        <v>0</v>
      </c>
      <c r="BL436" s="10">
        <v>2.08</v>
      </c>
      <c r="BM436" s="10">
        <v>0.24</v>
      </c>
      <c r="BN436" s="10">
        <v>0</v>
      </c>
      <c r="BO436" s="10">
        <v>0</v>
      </c>
      <c r="BP436" s="10">
        <v>0</v>
      </c>
      <c r="BQ436" s="10">
        <v>0</v>
      </c>
      <c r="BR436" s="10">
        <v>192.11</v>
      </c>
      <c r="BS436" s="10" t="e">
        <f>$I$436/#REF!*100</f>
        <v>#REF!</v>
      </c>
      <c r="BT436" s="10">
        <v>61.33</v>
      </c>
      <c r="BV436" s="10">
        <v>0</v>
      </c>
      <c r="BW436" s="10">
        <v>0</v>
      </c>
      <c r="BX436" s="10">
        <v>0</v>
      </c>
      <c r="BY436" s="10">
        <v>0</v>
      </c>
      <c r="BZ436" s="10">
        <v>0</v>
      </c>
      <c r="CA436" s="10">
        <v>0</v>
      </c>
      <c r="CB436" s="10">
        <v>0</v>
      </c>
      <c r="CC436" s="10">
        <v>0</v>
      </c>
      <c r="CD436" s="10">
        <v>0</v>
      </c>
      <c r="CE436" s="10">
        <v>18.84</v>
      </c>
      <c r="CF436" s="10">
        <v>0.96</v>
      </c>
    </row>
    <row r="437" spans="1:84" x14ac:dyDescent="0.25">
      <c r="A437" s="9"/>
      <c r="B437" s="57" t="s">
        <v>95</v>
      </c>
      <c r="C437" s="44"/>
      <c r="D437" s="45"/>
      <c r="E437" s="45"/>
      <c r="F437" s="45"/>
      <c r="G437" s="45"/>
      <c r="H437" s="45"/>
      <c r="I437" s="45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</row>
    <row r="438" spans="1:84" s="8" customFormat="1" x14ac:dyDescent="0.25">
      <c r="A438" s="9" t="str">
        <f>"45/1"</f>
        <v>45/1</v>
      </c>
      <c r="B438" s="46" t="s">
        <v>116</v>
      </c>
      <c r="C438" s="44" t="str">
        <f>"100"</f>
        <v>100</v>
      </c>
      <c r="D438" s="45">
        <v>6.49</v>
      </c>
      <c r="E438" s="45">
        <v>5.0599999999999996</v>
      </c>
      <c r="F438" s="45">
        <v>8.4700000000000006</v>
      </c>
      <c r="G438" s="45">
        <v>0.28999999999999998</v>
      </c>
      <c r="H438" s="45">
        <v>11.03</v>
      </c>
      <c r="I438" s="45">
        <v>149.45659866666699</v>
      </c>
      <c r="J438" s="30">
        <v>4.38</v>
      </c>
      <c r="K438" s="30">
        <v>0.18</v>
      </c>
      <c r="L438" s="30">
        <v>3.77</v>
      </c>
      <c r="M438" s="30">
        <v>0</v>
      </c>
      <c r="N438" s="30">
        <v>0.88</v>
      </c>
      <c r="O438" s="30">
        <v>10.14</v>
      </c>
      <c r="P438" s="30">
        <v>0.95</v>
      </c>
      <c r="Q438" s="30">
        <v>0</v>
      </c>
      <c r="R438" s="30">
        <v>0</v>
      </c>
      <c r="S438" s="30">
        <v>0.15</v>
      </c>
      <c r="T438" s="30">
        <v>4.32</v>
      </c>
      <c r="U438" s="30">
        <v>1415.19</v>
      </c>
      <c r="V438" s="30">
        <v>406.97</v>
      </c>
      <c r="W438" s="30">
        <v>0.09</v>
      </c>
      <c r="X438" s="30">
        <v>1.27</v>
      </c>
      <c r="Y438" s="30">
        <v>3.01</v>
      </c>
      <c r="Z438" s="50">
        <v>0</v>
      </c>
      <c r="AA438" s="8">
        <v>0</v>
      </c>
      <c r="AB438" s="8">
        <v>0</v>
      </c>
      <c r="AC438" s="8">
        <v>41.65</v>
      </c>
      <c r="AD438" s="8">
        <v>46.35</v>
      </c>
      <c r="AE438" s="8">
        <v>8.4700000000000006</v>
      </c>
      <c r="AF438" s="8">
        <v>32.24</v>
      </c>
      <c r="AG438" s="8">
        <v>17.649999999999999</v>
      </c>
      <c r="AH438" s="8">
        <v>32.56</v>
      </c>
      <c r="AI438" s="8">
        <v>44.22</v>
      </c>
      <c r="AJ438" s="8">
        <v>116.24</v>
      </c>
      <c r="AK438" s="8">
        <v>54.43</v>
      </c>
      <c r="AL438" s="8">
        <v>12.74</v>
      </c>
      <c r="AM438" s="8">
        <v>31.15</v>
      </c>
      <c r="AN438" s="8">
        <v>168.16</v>
      </c>
      <c r="AO438" s="8">
        <v>0</v>
      </c>
      <c r="AP438" s="8">
        <v>25.18</v>
      </c>
      <c r="AQ438" s="8">
        <v>23.51</v>
      </c>
      <c r="AR438" s="8">
        <v>24.71</v>
      </c>
      <c r="AS438" s="8">
        <v>10.06</v>
      </c>
      <c r="AT438" s="8">
        <v>0.21</v>
      </c>
      <c r="AU438" s="8">
        <v>0.1</v>
      </c>
      <c r="AV438" s="8">
        <v>0.05</v>
      </c>
      <c r="AW438" s="8">
        <v>0.12</v>
      </c>
      <c r="AX438" s="8">
        <v>0.13</v>
      </c>
      <c r="AY438" s="8">
        <v>0.62</v>
      </c>
      <c r="AZ438" s="8">
        <v>0</v>
      </c>
      <c r="BA438" s="8">
        <v>1.78</v>
      </c>
      <c r="BB438" s="8">
        <v>0</v>
      </c>
      <c r="BC438" s="8">
        <v>0.55000000000000004</v>
      </c>
      <c r="BD438" s="8">
        <v>0</v>
      </c>
      <c r="BE438" s="8">
        <v>0</v>
      </c>
      <c r="BF438" s="8">
        <v>0</v>
      </c>
      <c r="BG438" s="8">
        <v>0.12</v>
      </c>
      <c r="BH438" s="8">
        <v>0.19</v>
      </c>
      <c r="BI438" s="8">
        <v>1.53</v>
      </c>
      <c r="BJ438" s="8">
        <v>0</v>
      </c>
      <c r="BK438" s="8">
        <v>0</v>
      </c>
      <c r="BL438" s="8">
        <v>0.13</v>
      </c>
      <c r="BM438" s="8">
        <v>0.01</v>
      </c>
      <c r="BN438" s="8">
        <v>0</v>
      </c>
      <c r="BO438" s="8">
        <v>0</v>
      </c>
      <c r="BP438" s="8">
        <v>0</v>
      </c>
      <c r="BQ438" s="8">
        <v>0</v>
      </c>
      <c r="BR438" s="8">
        <v>81.16</v>
      </c>
      <c r="BT438" s="8">
        <v>43.29</v>
      </c>
      <c r="BV438" s="8">
        <v>0</v>
      </c>
      <c r="BW438" s="8">
        <v>0</v>
      </c>
      <c r="BX438" s="8">
        <v>0</v>
      </c>
      <c r="BY438" s="8">
        <v>0</v>
      </c>
      <c r="BZ438" s="8">
        <v>0</v>
      </c>
      <c r="CA438" s="8">
        <v>0</v>
      </c>
      <c r="CB438" s="8">
        <v>0</v>
      </c>
      <c r="CC438" s="8">
        <v>0</v>
      </c>
      <c r="CD438" s="8">
        <v>0</v>
      </c>
      <c r="CE438" s="8">
        <v>0</v>
      </c>
      <c r="CF438" s="8">
        <v>0</v>
      </c>
    </row>
    <row r="439" spans="1:84" s="8" customFormat="1" x14ac:dyDescent="0.25">
      <c r="A439" s="9" t="str">
        <f>"34/8"</f>
        <v>34/8</v>
      </c>
      <c r="B439" s="46" t="s">
        <v>191</v>
      </c>
      <c r="C439" s="44" t="str">
        <f>"100"</f>
        <v>100</v>
      </c>
      <c r="D439" s="45">
        <v>5.24</v>
      </c>
      <c r="E439" s="45">
        <v>4.59</v>
      </c>
      <c r="F439" s="45">
        <v>5.64</v>
      </c>
      <c r="G439" s="45">
        <v>0.09</v>
      </c>
      <c r="H439" s="45">
        <v>4.4000000000000004</v>
      </c>
      <c r="I439" s="45">
        <v>91.309355973626396</v>
      </c>
      <c r="J439" s="30">
        <v>3.97</v>
      </c>
      <c r="K439" s="30">
        <v>7.0000000000000007E-2</v>
      </c>
      <c r="L439" s="30">
        <v>0.94</v>
      </c>
      <c r="M439" s="30">
        <v>0</v>
      </c>
      <c r="N439" s="30">
        <v>1.83</v>
      </c>
      <c r="O439" s="30">
        <v>2.57</v>
      </c>
      <c r="P439" s="30">
        <v>0.81</v>
      </c>
      <c r="Q439" s="30">
        <v>0</v>
      </c>
      <c r="R439" s="30">
        <v>0</v>
      </c>
      <c r="S439" s="30">
        <v>0.17</v>
      </c>
      <c r="T439" s="30">
        <v>0.85</v>
      </c>
      <c r="U439" s="30">
        <v>98.96</v>
      </c>
      <c r="V439" s="30">
        <v>130.97</v>
      </c>
      <c r="W439" s="30">
        <v>0.05</v>
      </c>
      <c r="X439" s="30">
        <v>0.86</v>
      </c>
      <c r="Y439" s="30">
        <v>1.29</v>
      </c>
      <c r="Z439" s="50">
        <v>0</v>
      </c>
      <c r="AA439" s="8">
        <v>0</v>
      </c>
      <c r="AB439" s="8">
        <v>0</v>
      </c>
      <c r="AC439" s="8">
        <v>386.15</v>
      </c>
      <c r="AD439" s="8">
        <v>378.81</v>
      </c>
      <c r="AE439" s="8">
        <v>118.72</v>
      </c>
      <c r="AF439" s="8">
        <v>210.05</v>
      </c>
      <c r="AG439" s="8">
        <v>59.41</v>
      </c>
      <c r="AH439" s="8">
        <v>219.62</v>
      </c>
      <c r="AI439" s="8">
        <v>275.77</v>
      </c>
      <c r="AJ439" s="8">
        <v>288.61</v>
      </c>
      <c r="AK439" s="8">
        <v>465.21</v>
      </c>
      <c r="AL439" s="8">
        <v>169</v>
      </c>
      <c r="AM439" s="8">
        <v>223.45</v>
      </c>
      <c r="AN439" s="8">
        <v>819.91</v>
      </c>
      <c r="AO439" s="8">
        <v>55.02</v>
      </c>
      <c r="AP439" s="8">
        <v>187.64</v>
      </c>
      <c r="AQ439" s="8">
        <v>228.06</v>
      </c>
      <c r="AR439" s="8">
        <v>177.87</v>
      </c>
      <c r="AS439" s="8">
        <v>77.89</v>
      </c>
      <c r="AT439" s="8">
        <v>0.08</v>
      </c>
      <c r="AU439" s="8">
        <v>0.02</v>
      </c>
      <c r="AV439" s="8">
        <v>0.02</v>
      </c>
      <c r="AW439" s="8">
        <v>0.04</v>
      </c>
      <c r="AX439" s="8">
        <v>0.05</v>
      </c>
      <c r="AY439" s="8">
        <v>0.19</v>
      </c>
      <c r="AZ439" s="8">
        <v>0</v>
      </c>
      <c r="BA439" s="8">
        <v>0.55000000000000004</v>
      </c>
      <c r="BB439" s="8">
        <v>0</v>
      </c>
      <c r="BC439" s="8">
        <v>0.17</v>
      </c>
      <c r="BD439" s="8">
        <v>0</v>
      </c>
      <c r="BE439" s="8">
        <v>0</v>
      </c>
      <c r="BF439" s="8">
        <v>0</v>
      </c>
      <c r="BG439" s="8">
        <v>0.02</v>
      </c>
      <c r="BH439" s="8">
        <v>0.06</v>
      </c>
      <c r="BI439" s="8">
        <v>0.49</v>
      </c>
      <c r="BJ439" s="8">
        <v>0</v>
      </c>
      <c r="BK439" s="8">
        <v>0</v>
      </c>
      <c r="BL439" s="8">
        <v>0.05</v>
      </c>
      <c r="BM439" s="8">
        <v>0</v>
      </c>
      <c r="BN439" s="8">
        <v>0</v>
      </c>
      <c r="BO439" s="8">
        <v>0</v>
      </c>
      <c r="BP439" s="8">
        <v>0</v>
      </c>
      <c r="BQ439" s="8">
        <v>0</v>
      </c>
      <c r="BR439" s="8">
        <v>80.489999999999995</v>
      </c>
      <c r="BT439" s="8">
        <v>23.86</v>
      </c>
      <c r="BV439" s="8">
        <v>0</v>
      </c>
      <c r="BW439" s="8">
        <v>0</v>
      </c>
      <c r="BX439" s="8">
        <v>0</v>
      </c>
      <c r="BY439" s="8">
        <v>0</v>
      </c>
      <c r="BZ439" s="8">
        <v>0</v>
      </c>
      <c r="CA439" s="8">
        <v>0</v>
      </c>
      <c r="CB439" s="8">
        <v>0</v>
      </c>
      <c r="CC439" s="8">
        <v>0</v>
      </c>
      <c r="CD439" s="8">
        <v>0</v>
      </c>
      <c r="CE439" s="8">
        <v>0</v>
      </c>
      <c r="CF439" s="8">
        <v>0.22</v>
      </c>
    </row>
    <row r="440" spans="1:84" s="8" customFormat="1" x14ac:dyDescent="0.25">
      <c r="A440" s="9" t="str">
        <f>"6/11"</f>
        <v>6/11</v>
      </c>
      <c r="B440" s="46" t="s">
        <v>192</v>
      </c>
      <c r="C440" s="44" t="str">
        <f>"50"</f>
        <v>50</v>
      </c>
      <c r="D440" s="45">
        <v>0.59</v>
      </c>
      <c r="E440" s="45">
        <v>0.33</v>
      </c>
      <c r="F440" s="45">
        <v>3.65</v>
      </c>
      <c r="G440" s="45">
        <v>0.03</v>
      </c>
      <c r="H440" s="45">
        <v>2.09</v>
      </c>
      <c r="I440" s="45">
        <v>44.047042500000003</v>
      </c>
      <c r="J440" s="30">
        <v>2.67</v>
      </c>
      <c r="K440" s="30">
        <v>0.06</v>
      </c>
      <c r="L440" s="30">
        <v>0</v>
      </c>
      <c r="M440" s="30">
        <v>0</v>
      </c>
      <c r="N440" s="30">
        <v>0.47</v>
      </c>
      <c r="O440" s="30">
        <v>1.61</v>
      </c>
      <c r="P440" s="30">
        <v>0.08</v>
      </c>
      <c r="Q440" s="30">
        <v>0</v>
      </c>
      <c r="R440" s="30">
        <v>0</v>
      </c>
      <c r="S440" s="30">
        <v>0.1</v>
      </c>
      <c r="T440" s="30">
        <v>0.51</v>
      </c>
      <c r="U440" s="30">
        <v>158.07</v>
      </c>
      <c r="V440" s="30">
        <v>17.29</v>
      </c>
      <c r="W440" s="30">
        <v>0.02</v>
      </c>
      <c r="X440" s="30">
        <v>0.04</v>
      </c>
      <c r="Y440" s="30">
        <v>0.02</v>
      </c>
      <c r="Z440" s="50">
        <v>0</v>
      </c>
      <c r="AA440" s="8">
        <v>0</v>
      </c>
      <c r="AB440" s="8">
        <v>0</v>
      </c>
      <c r="AC440" s="8">
        <v>35.14</v>
      </c>
      <c r="AD440" s="8">
        <v>19.29</v>
      </c>
      <c r="AE440" s="8">
        <v>4.91</v>
      </c>
      <c r="AF440" s="8">
        <v>16.03</v>
      </c>
      <c r="AG440" s="8">
        <v>6.94</v>
      </c>
      <c r="AH440" s="8">
        <v>20.53</v>
      </c>
      <c r="AI440" s="8">
        <v>9.02</v>
      </c>
      <c r="AJ440" s="8">
        <v>27.62</v>
      </c>
      <c r="AK440" s="8">
        <v>9.9499999999999993</v>
      </c>
      <c r="AL440" s="8">
        <v>11.41</v>
      </c>
      <c r="AM440" s="8">
        <v>9.2100000000000009</v>
      </c>
      <c r="AN440" s="8">
        <v>79.06</v>
      </c>
      <c r="AO440" s="8">
        <v>0.67</v>
      </c>
      <c r="AP440" s="8">
        <v>24.98</v>
      </c>
      <c r="AQ440" s="8">
        <v>13.62</v>
      </c>
      <c r="AR440" s="8">
        <v>14.65</v>
      </c>
      <c r="AS440" s="8">
        <v>8.84</v>
      </c>
      <c r="AT440" s="8">
        <v>7.0000000000000007E-2</v>
      </c>
      <c r="AU440" s="8">
        <v>0.03</v>
      </c>
      <c r="AV440" s="8">
        <v>0.02</v>
      </c>
      <c r="AW440" s="8">
        <v>0.04</v>
      </c>
      <c r="AX440" s="8">
        <v>0.04</v>
      </c>
      <c r="AY440" s="8">
        <v>0.22</v>
      </c>
      <c r="AZ440" s="8">
        <v>0</v>
      </c>
      <c r="BA440" s="8">
        <v>0.56999999999999995</v>
      </c>
      <c r="BB440" s="8">
        <v>0</v>
      </c>
      <c r="BC440" s="8">
        <v>0.18</v>
      </c>
      <c r="BD440" s="8">
        <v>0</v>
      </c>
      <c r="BE440" s="8">
        <v>0</v>
      </c>
      <c r="BF440" s="8">
        <v>0</v>
      </c>
      <c r="BG440" s="8">
        <v>0.04</v>
      </c>
      <c r="BH440" s="8">
        <v>0.06</v>
      </c>
      <c r="BI440" s="8">
        <v>0.47</v>
      </c>
      <c r="BJ440" s="8">
        <v>0</v>
      </c>
      <c r="BK440" s="8">
        <v>0</v>
      </c>
      <c r="BL440" s="8">
        <v>0.06</v>
      </c>
      <c r="BM440" s="8">
        <v>0</v>
      </c>
      <c r="BN440" s="8">
        <v>0</v>
      </c>
      <c r="BO440" s="8">
        <v>0</v>
      </c>
      <c r="BP440" s="8">
        <v>0</v>
      </c>
      <c r="BQ440" s="8">
        <v>0</v>
      </c>
      <c r="BR440" s="8">
        <v>47.58</v>
      </c>
      <c r="BT440" s="8">
        <v>31</v>
      </c>
      <c r="BV440" s="8">
        <v>0</v>
      </c>
      <c r="BW440" s="8">
        <v>0</v>
      </c>
      <c r="BX440" s="8">
        <v>0</v>
      </c>
      <c r="BY440" s="8">
        <v>0</v>
      </c>
      <c r="BZ440" s="8">
        <v>0</v>
      </c>
      <c r="CA440" s="8">
        <v>0</v>
      </c>
      <c r="CB440" s="8">
        <v>0</v>
      </c>
      <c r="CC440" s="8">
        <v>0</v>
      </c>
      <c r="CD440" s="8">
        <v>0</v>
      </c>
      <c r="CE440" s="8">
        <v>0</v>
      </c>
      <c r="CF440" s="8">
        <v>0.4</v>
      </c>
    </row>
    <row r="441" spans="1:84" s="8" customFormat="1" x14ac:dyDescent="0.25">
      <c r="A441" s="9" t="str">
        <f>"3/3"</f>
        <v>3/3</v>
      </c>
      <c r="B441" s="46" t="s">
        <v>131</v>
      </c>
      <c r="C441" s="44" t="str">
        <f>"200"</f>
        <v>200</v>
      </c>
      <c r="D441" s="45">
        <v>4.1100000000000003</v>
      </c>
      <c r="E441" s="45">
        <v>0.83</v>
      </c>
      <c r="F441" s="45">
        <v>5.46</v>
      </c>
      <c r="G441" s="45">
        <v>0.71</v>
      </c>
      <c r="H441" s="45">
        <v>27.55</v>
      </c>
      <c r="I441" s="45">
        <v>183.228069413333</v>
      </c>
      <c r="J441" s="30">
        <v>3.77</v>
      </c>
      <c r="K441" s="30">
        <v>0.15</v>
      </c>
      <c r="L441" s="30">
        <v>0.45</v>
      </c>
      <c r="M441" s="30">
        <v>0</v>
      </c>
      <c r="N441" s="30">
        <v>3.34</v>
      </c>
      <c r="O441" s="30">
        <v>24.21</v>
      </c>
      <c r="P441" s="30">
        <v>2.2599999999999998</v>
      </c>
      <c r="Q441" s="30">
        <v>0</v>
      </c>
      <c r="R441" s="30">
        <v>0</v>
      </c>
      <c r="S441" s="30">
        <v>0.38</v>
      </c>
      <c r="T441" s="30">
        <v>3.56</v>
      </c>
      <c r="U441" s="30">
        <v>526</v>
      </c>
      <c r="V441" s="30">
        <v>922.51</v>
      </c>
      <c r="W441" s="30">
        <v>0.14000000000000001</v>
      </c>
      <c r="X441" s="30">
        <v>1.87</v>
      </c>
      <c r="Y441" s="30">
        <v>14.33</v>
      </c>
      <c r="Z441" s="50">
        <v>0</v>
      </c>
      <c r="AA441" s="8">
        <v>0</v>
      </c>
      <c r="AB441" s="8">
        <v>0</v>
      </c>
      <c r="AC441" s="8">
        <v>88.28</v>
      </c>
      <c r="AD441" s="8">
        <v>103.01</v>
      </c>
      <c r="AE441" s="8">
        <v>17.760000000000002</v>
      </c>
      <c r="AF441" s="8">
        <v>69.72</v>
      </c>
      <c r="AG441" s="8">
        <v>36.06</v>
      </c>
      <c r="AH441" s="8">
        <v>71.06</v>
      </c>
      <c r="AI441" s="8">
        <v>99.1</v>
      </c>
      <c r="AJ441" s="8">
        <v>268.44</v>
      </c>
      <c r="AK441" s="8">
        <v>120.98</v>
      </c>
      <c r="AL441" s="8">
        <v>25.59</v>
      </c>
      <c r="AM441" s="8">
        <v>69.989999999999995</v>
      </c>
      <c r="AN441" s="8">
        <v>376.03</v>
      </c>
      <c r="AO441" s="8">
        <v>2.13</v>
      </c>
      <c r="AP441" s="8">
        <v>53.14</v>
      </c>
      <c r="AQ441" s="8">
        <v>48.54</v>
      </c>
      <c r="AR441" s="8">
        <v>52.7</v>
      </c>
      <c r="AS441" s="8">
        <v>22.35</v>
      </c>
      <c r="AT441" s="8">
        <v>0.17</v>
      </c>
      <c r="AU441" s="8">
        <v>0.08</v>
      </c>
      <c r="AV441" s="8">
        <v>0.04</v>
      </c>
      <c r="AW441" s="8">
        <v>0.1</v>
      </c>
      <c r="AX441" s="8">
        <v>0.11</v>
      </c>
      <c r="AY441" s="8">
        <v>0.52</v>
      </c>
      <c r="AZ441" s="8">
        <v>0</v>
      </c>
      <c r="BA441" s="8">
        <v>1.47</v>
      </c>
      <c r="BB441" s="8">
        <v>0</v>
      </c>
      <c r="BC441" s="8">
        <v>0.46</v>
      </c>
      <c r="BD441" s="8">
        <v>0</v>
      </c>
      <c r="BE441" s="8">
        <v>0</v>
      </c>
      <c r="BF441" s="8">
        <v>0</v>
      </c>
      <c r="BG441" s="8">
        <v>0.1</v>
      </c>
      <c r="BH441" s="8">
        <v>0.15</v>
      </c>
      <c r="BI441" s="8">
        <v>1.39</v>
      </c>
      <c r="BJ441" s="8">
        <v>0</v>
      </c>
      <c r="BK441" s="8">
        <v>0</v>
      </c>
      <c r="BL441" s="8">
        <v>0.21</v>
      </c>
      <c r="BM441" s="8">
        <v>0.01</v>
      </c>
      <c r="BN441" s="8">
        <v>0.01</v>
      </c>
      <c r="BO441" s="8">
        <v>0</v>
      </c>
      <c r="BP441" s="8">
        <v>0</v>
      </c>
      <c r="BQ441" s="8">
        <v>0</v>
      </c>
      <c r="BR441" s="8">
        <v>164.79</v>
      </c>
      <c r="BT441" s="8">
        <v>26.95</v>
      </c>
      <c r="BV441" s="8">
        <v>0</v>
      </c>
      <c r="BW441" s="8">
        <v>0</v>
      </c>
      <c r="BX441" s="8">
        <v>0</v>
      </c>
      <c r="BY441" s="8">
        <v>0</v>
      </c>
      <c r="BZ441" s="8">
        <v>0</v>
      </c>
      <c r="CA441" s="8">
        <v>0</v>
      </c>
      <c r="CB441" s="8">
        <v>0</v>
      </c>
      <c r="CC441" s="8">
        <v>0</v>
      </c>
      <c r="CD441" s="8">
        <v>0</v>
      </c>
      <c r="CE441" s="8">
        <v>0</v>
      </c>
      <c r="CF441" s="8">
        <v>1.33</v>
      </c>
    </row>
    <row r="442" spans="1:84" s="8" customFormat="1" x14ac:dyDescent="0.25">
      <c r="A442" s="9" t="str">
        <f>"-"</f>
        <v>-</v>
      </c>
      <c r="B442" s="46" t="s">
        <v>76</v>
      </c>
      <c r="C442" s="44" t="str">
        <f>"100"</f>
        <v>100</v>
      </c>
      <c r="D442" s="45">
        <v>6.61</v>
      </c>
      <c r="E442" s="45">
        <v>0</v>
      </c>
      <c r="F442" s="45">
        <v>0.66</v>
      </c>
      <c r="G442" s="45">
        <v>0.66</v>
      </c>
      <c r="H442" s="45">
        <v>46.7</v>
      </c>
      <c r="I442" s="45">
        <v>224.80099999999999</v>
      </c>
      <c r="J442" s="30">
        <v>0.2</v>
      </c>
      <c r="K442" s="30">
        <v>0</v>
      </c>
      <c r="L442" s="30">
        <v>0</v>
      </c>
      <c r="M442" s="30">
        <v>0</v>
      </c>
      <c r="N442" s="30">
        <v>1.1000000000000001</v>
      </c>
      <c r="O442" s="30">
        <v>45.6</v>
      </c>
      <c r="P442" s="30">
        <v>0.2</v>
      </c>
      <c r="Q442" s="30">
        <v>0</v>
      </c>
      <c r="R442" s="30">
        <v>0</v>
      </c>
      <c r="S442" s="30">
        <v>0.3</v>
      </c>
      <c r="T442" s="30">
        <v>1.8</v>
      </c>
      <c r="U442" s="30">
        <v>245.7</v>
      </c>
      <c r="V442" s="30">
        <v>82.46</v>
      </c>
      <c r="W442" s="30">
        <v>0.05</v>
      </c>
      <c r="X442" s="30">
        <v>1.36</v>
      </c>
      <c r="Y442" s="30">
        <v>0</v>
      </c>
      <c r="Z442" s="50">
        <v>0</v>
      </c>
      <c r="AA442" s="8">
        <v>0</v>
      </c>
      <c r="AB442" s="8">
        <v>0</v>
      </c>
      <c r="AC442" s="8">
        <v>508.95</v>
      </c>
      <c r="AD442" s="8">
        <v>168.78</v>
      </c>
      <c r="AE442" s="8">
        <v>100.05</v>
      </c>
      <c r="AF442" s="8">
        <v>200.1</v>
      </c>
      <c r="AG442" s="8">
        <v>75.69</v>
      </c>
      <c r="AH442" s="8">
        <v>361.92</v>
      </c>
      <c r="AI442" s="8">
        <v>224.46</v>
      </c>
      <c r="AJ442" s="8">
        <v>313.2</v>
      </c>
      <c r="AK442" s="8">
        <v>258.39</v>
      </c>
      <c r="AL442" s="8">
        <v>135.72</v>
      </c>
      <c r="AM442" s="8">
        <v>240.12</v>
      </c>
      <c r="AN442" s="8">
        <v>2007.96</v>
      </c>
      <c r="AO442" s="8">
        <v>234.9</v>
      </c>
      <c r="AP442" s="8">
        <v>654.24</v>
      </c>
      <c r="AQ442" s="8">
        <v>284.49</v>
      </c>
      <c r="AR442" s="8">
        <v>188.79</v>
      </c>
      <c r="AS442" s="8">
        <v>149.63999999999999</v>
      </c>
      <c r="AT442" s="8">
        <v>0</v>
      </c>
      <c r="AU442" s="8">
        <v>0</v>
      </c>
      <c r="AV442" s="8">
        <v>0</v>
      </c>
      <c r="AW442" s="8">
        <v>0</v>
      </c>
      <c r="AX442" s="8">
        <v>0</v>
      </c>
      <c r="AY442" s="8">
        <v>0</v>
      </c>
      <c r="AZ442" s="8">
        <v>0.14000000000000001</v>
      </c>
      <c r="BA442" s="8">
        <v>0.08</v>
      </c>
      <c r="BB442" s="8">
        <v>7.0000000000000007E-2</v>
      </c>
      <c r="BC442" s="8">
        <v>0.01</v>
      </c>
      <c r="BD442" s="8">
        <v>0</v>
      </c>
      <c r="BE442" s="8">
        <v>0</v>
      </c>
      <c r="BF442" s="8">
        <v>0</v>
      </c>
      <c r="BG442" s="8">
        <v>0</v>
      </c>
      <c r="BH442" s="8">
        <v>0.01</v>
      </c>
      <c r="BI442" s="8">
        <v>7.0000000000000007E-2</v>
      </c>
      <c r="BJ442" s="8">
        <v>0</v>
      </c>
      <c r="BK442" s="8">
        <v>0</v>
      </c>
      <c r="BL442" s="8">
        <v>0.28000000000000003</v>
      </c>
      <c r="BM442" s="8">
        <v>0.01</v>
      </c>
      <c r="BN442" s="8">
        <v>0</v>
      </c>
      <c r="BO442" s="8">
        <v>0</v>
      </c>
      <c r="BP442" s="8">
        <v>0</v>
      </c>
      <c r="BQ442" s="8">
        <v>0</v>
      </c>
      <c r="BR442" s="8">
        <v>39.1</v>
      </c>
      <c r="BT442" s="8">
        <v>0</v>
      </c>
      <c r="BV442" s="8">
        <v>0</v>
      </c>
      <c r="BW442" s="8">
        <v>0</v>
      </c>
      <c r="BX442" s="8">
        <v>0</v>
      </c>
      <c r="BY442" s="8">
        <v>0</v>
      </c>
      <c r="BZ442" s="8">
        <v>0</v>
      </c>
      <c r="CA442" s="8">
        <v>0</v>
      </c>
      <c r="CB442" s="8">
        <v>0</v>
      </c>
      <c r="CC442" s="8">
        <v>0</v>
      </c>
      <c r="CD442" s="8">
        <v>0</v>
      </c>
      <c r="CE442" s="8">
        <v>0</v>
      </c>
      <c r="CF442" s="8">
        <v>0</v>
      </c>
    </row>
    <row r="443" spans="1:84" s="9" customFormat="1" x14ac:dyDescent="0.25">
      <c r="A443" s="9" t="str">
        <f>"15/10"</f>
        <v>15/10</v>
      </c>
      <c r="B443" s="46" t="s">
        <v>98</v>
      </c>
      <c r="C443" s="44" t="str">
        <f>"200"</f>
        <v>200</v>
      </c>
      <c r="D443" s="45">
        <v>0.08</v>
      </c>
      <c r="E443" s="45">
        <v>0</v>
      </c>
      <c r="F443" s="45">
        <v>0.01</v>
      </c>
      <c r="G443" s="45">
        <v>0.01</v>
      </c>
      <c r="H443" s="45">
        <v>9</v>
      </c>
      <c r="I443" s="45">
        <v>35.682173658536598</v>
      </c>
      <c r="J443" s="30">
        <v>0</v>
      </c>
      <c r="K443" s="30">
        <v>0</v>
      </c>
      <c r="L443" s="30">
        <v>0</v>
      </c>
      <c r="M443" s="30">
        <v>0</v>
      </c>
      <c r="N443" s="30">
        <v>9</v>
      </c>
      <c r="O443" s="30">
        <v>0</v>
      </c>
      <c r="P443" s="30">
        <v>0.11</v>
      </c>
      <c r="Q443" s="30">
        <v>0</v>
      </c>
      <c r="R443" s="30">
        <v>0</v>
      </c>
      <c r="S443" s="30">
        <v>0.28000000000000003</v>
      </c>
      <c r="T443" s="30">
        <v>0.04</v>
      </c>
      <c r="U443" s="30">
        <v>0.63</v>
      </c>
      <c r="V443" s="30">
        <v>7.25</v>
      </c>
      <c r="W443" s="30">
        <v>0</v>
      </c>
      <c r="X443" s="30">
        <v>0</v>
      </c>
      <c r="Y443" s="30">
        <v>0.78</v>
      </c>
      <c r="Z443" s="51">
        <v>0</v>
      </c>
      <c r="AA443" s="9">
        <v>0</v>
      </c>
      <c r="AB443" s="9">
        <v>0</v>
      </c>
      <c r="AC443" s="9">
        <v>0</v>
      </c>
      <c r="AD443" s="9">
        <v>0</v>
      </c>
      <c r="AE443" s="9">
        <v>0</v>
      </c>
      <c r="AF443" s="9">
        <v>0</v>
      </c>
      <c r="AG443" s="9">
        <v>0</v>
      </c>
      <c r="AH443" s="9">
        <v>0</v>
      </c>
      <c r="AI443" s="9">
        <v>0</v>
      </c>
      <c r="AJ443" s="9">
        <v>0</v>
      </c>
      <c r="AK443" s="9">
        <v>0</v>
      </c>
      <c r="AL443" s="9">
        <v>0</v>
      </c>
      <c r="AM443" s="9">
        <v>0</v>
      </c>
      <c r="AN443" s="9">
        <v>0</v>
      </c>
      <c r="AO443" s="9">
        <v>0</v>
      </c>
      <c r="AP443" s="9">
        <v>0</v>
      </c>
      <c r="AQ443" s="9">
        <v>0</v>
      </c>
      <c r="AR443" s="9">
        <v>0</v>
      </c>
      <c r="AS443" s="9">
        <v>0</v>
      </c>
      <c r="AT443" s="9">
        <v>0</v>
      </c>
      <c r="AU443" s="9">
        <v>0</v>
      </c>
      <c r="AV443" s="9">
        <v>0</v>
      </c>
      <c r="AW443" s="9">
        <v>0</v>
      </c>
      <c r="AX443" s="9">
        <v>0</v>
      </c>
      <c r="AY443" s="9">
        <v>0</v>
      </c>
      <c r="AZ443" s="9">
        <v>0</v>
      </c>
      <c r="BA443" s="9">
        <v>0</v>
      </c>
      <c r="BB443" s="9">
        <v>0</v>
      </c>
      <c r="BC443" s="9">
        <v>0</v>
      </c>
      <c r="BD443" s="9">
        <v>0</v>
      </c>
      <c r="BE443" s="9">
        <v>0</v>
      </c>
      <c r="BF443" s="9">
        <v>0</v>
      </c>
      <c r="BG443" s="9">
        <v>0</v>
      </c>
      <c r="BH443" s="9">
        <v>0</v>
      </c>
      <c r="BI443" s="9">
        <v>0</v>
      </c>
      <c r="BJ443" s="9">
        <v>0</v>
      </c>
      <c r="BK443" s="9">
        <v>0</v>
      </c>
      <c r="BL443" s="9">
        <v>0</v>
      </c>
      <c r="BM443" s="9">
        <v>0</v>
      </c>
      <c r="BN443" s="9">
        <v>0</v>
      </c>
      <c r="BO443" s="9">
        <v>0</v>
      </c>
      <c r="BP443" s="9">
        <v>0</v>
      </c>
      <c r="BQ443" s="9">
        <v>0</v>
      </c>
      <c r="BR443" s="9">
        <v>199.43</v>
      </c>
      <c r="BT443" s="9">
        <v>7.0000000000000007E-2</v>
      </c>
      <c r="BV443" s="9">
        <v>0</v>
      </c>
      <c r="BW443" s="9">
        <v>0</v>
      </c>
      <c r="BX443" s="9">
        <v>0</v>
      </c>
      <c r="BY443" s="9">
        <v>0</v>
      </c>
      <c r="BZ443" s="9">
        <v>0</v>
      </c>
      <c r="CA443" s="9">
        <v>0</v>
      </c>
      <c r="CB443" s="9">
        <v>0</v>
      </c>
      <c r="CC443" s="9">
        <v>0</v>
      </c>
      <c r="CD443" s="9">
        <v>0</v>
      </c>
      <c r="CE443" s="9">
        <v>9.76</v>
      </c>
      <c r="CF443" s="9">
        <v>0</v>
      </c>
    </row>
    <row r="444" spans="1:84" s="10" customFormat="1" x14ac:dyDescent="0.25">
      <c r="A444" s="47"/>
      <c r="B444" s="48" t="s">
        <v>99</v>
      </c>
      <c r="C444" s="52">
        <f>C438+C439+C440+C441+C442+C443</f>
        <v>750</v>
      </c>
      <c r="D444" s="49">
        <v>23.12</v>
      </c>
      <c r="E444" s="49">
        <v>10.8</v>
      </c>
      <c r="F444" s="49">
        <v>23.88</v>
      </c>
      <c r="G444" s="49">
        <v>1.79</v>
      </c>
      <c r="H444" s="49">
        <v>100.76</v>
      </c>
      <c r="I444" s="49">
        <v>728.52</v>
      </c>
      <c r="J444" s="17">
        <v>15</v>
      </c>
      <c r="K444" s="17">
        <v>0.44</v>
      </c>
      <c r="L444" s="17">
        <v>5.16</v>
      </c>
      <c r="M444" s="17">
        <v>0</v>
      </c>
      <c r="N444" s="17">
        <v>16.63</v>
      </c>
      <c r="O444" s="17">
        <v>84.13</v>
      </c>
      <c r="P444" s="17">
        <v>4.41</v>
      </c>
      <c r="Q444" s="17">
        <v>0</v>
      </c>
      <c r="R444" s="17">
        <v>0</v>
      </c>
      <c r="S444" s="17">
        <v>1.38</v>
      </c>
      <c r="T444" s="17">
        <v>11.08</v>
      </c>
      <c r="U444" s="17">
        <v>2444.56</v>
      </c>
      <c r="V444" s="17">
        <v>1567.46</v>
      </c>
      <c r="W444" s="17">
        <v>0.35</v>
      </c>
      <c r="X444" s="17">
        <v>5.41</v>
      </c>
      <c r="Y444" s="17">
        <v>19.420000000000002</v>
      </c>
      <c r="Z444" s="10">
        <v>0</v>
      </c>
      <c r="AA444" s="10">
        <v>0</v>
      </c>
      <c r="AB444" s="10">
        <v>0</v>
      </c>
      <c r="AC444" s="10">
        <v>1060.17</v>
      </c>
      <c r="AD444" s="10">
        <v>716.24</v>
      </c>
      <c r="AE444" s="10">
        <v>249.9</v>
      </c>
      <c r="AF444" s="10">
        <v>528.14</v>
      </c>
      <c r="AG444" s="10">
        <v>195.74</v>
      </c>
      <c r="AH444" s="10">
        <v>705.7</v>
      </c>
      <c r="AI444" s="10">
        <v>652.57000000000005</v>
      </c>
      <c r="AJ444" s="10">
        <v>1014.11</v>
      </c>
      <c r="AK444" s="10">
        <v>908.97</v>
      </c>
      <c r="AL444" s="10">
        <v>354.47</v>
      </c>
      <c r="AM444" s="10">
        <v>573.91</v>
      </c>
      <c r="AN444" s="10">
        <v>3451.12</v>
      </c>
      <c r="AO444" s="10">
        <v>292.70999999999998</v>
      </c>
      <c r="AP444" s="10">
        <v>945.18</v>
      </c>
      <c r="AQ444" s="10">
        <v>598.22</v>
      </c>
      <c r="AR444" s="10">
        <v>458.71</v>
      </c>
      <c r="AS444" s="10">
        <v>268.77999999999997</v>
      </c>
      <c r="AT444" s="10">
        <v>0.53</v>
      </c>
      <c r="AU444" s="10">
        <v>0.23</v>
      </c>
      <c r="AV444" s="10">
        <v>0.13</v>
      </c>
      <c r="AW444" s="10">
        <v>0.28999999999999998</v>
      </c>
      <c r="AX444" s="10">
        <v>0.34</v>
      </c>
      <c r="AY444" s="10">
        <v>1.56</v>
      </c>
      <c r="AZ444" s="10">
        <v>0.14000000000000001</v>
      </c>
      <c r="BA444" s="10">
        <v>4.46</v>
      </c>
      <c r="BB444" s="10">
        <v>0.08</v>
      </c>
      <c r="BC444" s="10">
        <v>1.37</v>
      </c>
      <c r="BD444" s="10">
        <v>0.01</v>
      </c>
      <c r="BE444" s="10">
        <v>0</v>
      </c>
      <c r="BF444" s="10">
        <v>0</v>
      </c>
      <c r="BG444" s="10">
        <v>0.27</v>
      </c>
      <c r="BH444" s="10">
        <v>0.47</v>
      </c>
      <c r="BI444" s="10">
        <v>3.94</v>
      </c>
      <c r="BJ444" s="10">
        <v>0</v>
      </c>
      <c r="BK444" s="10">
        <v>0</v>
      </c>
      <c r="BL444" s="10">
        <v>0.74</v>
      </c>
      <c r="BM444" s="10">
        <v>0.03</v>
      </c>
      <c r="BN444" s="10">
        <v>0.01</v>
      </c>
      <c r="BO444" s="10">
        <v>0</v>
      </c>
      <c r="BP444" s="10">
        <v>0</v>
      </c>
      <c r="BQ444" s="10">
        <v>0</v>
      </c>
      <c r="BR444" s="10">
        <v>612.54999999999995</v>
      </c>
      <c r="BS444" s="10" t="e">
        <f>$I$444/#REF!*100</f>
        <v>#REF!</v>
      </c>
      <c r="BT444" s="10">
        <v>125.16</v>
      </c>
      <c r="BV444" s="10">
        <v>0</v>
      </c>
      <c r="BW444" s="10">
        <v>0</v>
      </c>
      <c r="BX444" s="10">
        <v>0</v>
      </c>
      <c r="BY444" s="10">
        <v>0</v>
      </c>
      <c r="BZ444" s="10">
        <v>0</v>
      </c>
      <c r="CA444" s="10">
        <v>0</v>
      </c>
      <c r="CB444" s="10">
        <v>0</v>
      </c>
      <c r="CC444" s="10">
        <v>0</v>
      </c>
      <c r="CD444" s="10">
        <v>0</v>
      </c>
      <c r="CE444" s="10">
        <v>9.76</v>
      </c>
      <c r="CF444" s="10">
        <v>1.95</v>
      </c>
    </row>
    <row r="445" spans="1:84" x14ac:dyDescent="0.25">
      <c r="A445" s="9"/>
      <c r="B445" s="57" t="s">
        <v>100</v>
      </c>
      <c r="C445" s="44"/>
      <c r="D445" s="45"/>
      <c r="E445" s="45"/>
      <c r="F445" s="45"/>
      <c r="G445" s="45"/>
      <c r="H445" s="45"/>
      <c r="I445" s="45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</row>
    <row r="446" spans="1:84" s="9" customFormat="1" x14ac:dyDescent="0.25">
      <c r="A446" s="9" t="str">
        <f>"-"</f>
        <v>-</v>
      </c>
      <c r="B446" s="46" t="s">
        <v>101</v>
      </c>
      <c r="C446" s="44" t="str">
        <f>"200"</f>
        <v>200</v>
      </c>
      <c r="D446" s="45">
        <v>6</v>
      </c>
      <c r="E446" s="45">
        <v>6</v>
      </c>
      <c r="F446" s="45">
        <v>0.1</v>
      </c>
      <c r="G446" s="45">
        <v>0</v>
      </c>
      <c r="H446" s="45">
        <v>8</v>
      </c>
      <c r="I446" s="45">
        <v>60.4</v>
      </c>
      <c r="J446" s="30">
        <v>0</v>
      </c>
      <c r="K446" s="30">
        <v>0</v>
      </c>
      <c r="L446" s="30">
        <v>0</v>
      </c>
      <c r="M446" s="30">
        <v>0</v>
      </c>
      <c r="N446" s="30">
        <v>8</v>
      </c>
      <c r="O446" s="30">
        <v>0</v>
      </c>
      <c r="P446" s="30">
        <v>0</v>
      </c>
      <c r="Q446" s="30">
        <v>0</v>
      </c>
      <c r="R446" s="30">
        <v>0</v>
      </c>
      <c r="S446" s="30">
        <v>1.7</v>
      </c>
      <c r="T446" s="30">
        <v>1.4</v>
      </c>
      <c r="U446" s="30">
        <v>0</v>
      </c>
      <c r="V446" s="30">
        <v>304</v>
      </c>
      <c r="W446" s="30">
        <v>0.34</v>
      </c>
      <c r="X446" s="30">
        <v>0.2</v>
      </c>
      <c r="Y446" s="30">
        <v>1.4</v>
      </c>
      <c r="Z446" s="51">
        <v>0</v>
      </c>
      <c r="AA446" s="9">
        <v>0</v>
      </c>
      <c r="AB446" s="9">
        <v>0</v>
      </c>
      <c r="AC446" s="9">
        <v>0</v>
      </c>
      <c r="AD446" s="9">
        <v>0</v>
      </c>
      <c r="AE446" s="9">
        <v>0</v>
      </c>
      <c r="AF446" s="9">
        <v>0</v>
      </c>
      <c r="AG446" s="9">
        <v>0</v>
      </c>
      <c r="AH446" s="9">
        <v>0</v>
      </c>
      <c r="AI446" s="9">
        <v>0</v>
      </c>
      <c r="AJ446" s="9">
        <v>0</v>
      </c>
      <c r="AK446" s="9">
        <v>0</v>
      </c>
      <c r="AL446" s="9">
        <v>0</v>
      </c>
      <c r="AM446" s="9">
        <v>0</v>
      </c>
      <c r="AN446" s="9">
        <v>0</v>
      </c>
      <c r="AO446" s="9">
        <v>0</v>
      </c>
      <c r="AP446" s="9">
        <v>0</v>
      </c>
      <c r="AQ446" s="9">
        <v>0</v>
      </c>
      <c r="AR446" s="9">
        <v>0</v>
      </c>
      <c r="AS446" s="9">
        <v>0</v>
      </c>
      <c r="AT446" s="9">
        <v>0</v>
      </c>
      <c r="AU446" s="9">
        <v>0</v>
      </c>
      <c r="AV446" s="9">
        <v>0</v>
      </c>
      <c r="AW446" s="9">
        <v>0</v>
      </c>
      <c r="AX446" s="9">
        <v>0</v>
      </c>
      <c r="AY446" s="9">
        <v>0</v>
      </c>
      <c r="AZ446" s="9">
        <v>0</v>
      </c>
      <c r="BA446" s="9">
        <v>0</v>
      </c>
      <c r="BB446" s="9">
        <v>0</v>
      </c>
      <c r="BC446" s="9">
        <v>0</v>
      </c>
      <c r="BD446" s="9">
        <v>0</v>
      </c>
      <c r="BE446" s="9">
        <v>0</v>
      </c>
      <c r="BF446" s="9">
        <v>0</v>
      </c>
      <c r="BG446" s="9">
        <v>0</v>
      </c>
      <c r="BH446" s="9">
        <v>0</v>
      </c>
      <c r="BI446" s="9">
        <v>0</v>
      </c>
      <c r="BJ446" s="9">
        <v>0</v>
      </c>
      <c r="BK446" s="9">
        <v>0</v>
      </c>
      <c r="BL446" s="9">
        <v>0</v>
      </c>
      <c r="BM446" s="9">
        <v>0</v>
      </c>
      <c r="BN446" s="9">
        <v>0</v>
      </c>
      <c r="BO446" s="9">
        <v>0</v>
      </c>
      <c r="BP446" s="9">
        <v>0</v>
      </c>
      <c r="BQ446" s="9">
        <v>0</v>
      </c>
      <c r="BR446" s="9">
        <v>182.8</v>
      </c>
      <c r="BT446" s="9">
        <v>0</v>
      </c>
      <c r="BV446" s="9">
        <v>0</v>
      </c>
      <c r="BW446" s="9">
        <v>0</v>
      </c>
      <c r="BX446" s="9">
        <v>0</v>
      </c>
      <c r="BY446" s="9">
        <v>0</v>
      </c>
      <c r="BZ446" s="9">
        <v>0</v>
      </c>
      <c r="CA446" s="9">
        <v>0</v>
      </c>
      <c r="CB446" s="9">
        <v>0</v>
      </c>
      <c r="CC446" s="9">
        <v>0</v>
      </c>
      <c r="CD446" s="9">
        <v>0</v>
      </c>
      <c r="CE446" s="9">
        <v>0</v>
      </c>
      <c r="CF446" s="9">
        <v>0</v>
      </c>
    </row>
    <row r="447" spans="1:84" s="10" customFormat="1" x14ac:dyDescent="0.25">
      <c r="A447" s="47"/>
      <c r="B447" s="48" t="s">
        <v>102</v>
      </c>
      <c r="C447" s="22" t="str">
        <f>C446</f>
        <v>200</v>
      </c>
      <c r="D447" s="49">
        <v>6</v>
      </c>
      <c r="E447" s="49">
        <v>6</v>
      </c>
      <c r="F447" s="49">
        <v>0.1</v>
      </c>
      <c r="G447" s="49">
        <v>0</v>
      </c>
      <c r="H447" s="49">
        <v>8</v>
      </c>
      <c r="I447" s="49">
        <v>60.4</v>
      </c>
      <c r="J447" s="17">
        <v>0</v>
      </c>
      <c r="K447" s="17">
        <v>0</v>
      </c>
      <c r="L447" s="17">
        <v>0</v>
      </c>
      <c r="M447" s="17">
        <v>0</v>
      </c>
      <c r="N447" s="17">
        <v>8</v>
      </c>
      <c r="O447" s="17">
        <v>0</v>
      </c>
      <c r="P447" s="17">
        <v>0</v>
      </c>
      <c r="Q447" s="17">
        <v>0</v>
      </c>
      <c r="R447" s="17">
        <v>0</v>
      </c>
      <c r="S447" s="17">
        <v>1.7</v>
      </c>
      <c r="T447" s="17">
        <v>1.4</v>
      </c>
      <c r="U447" s="17">
        <v>0</v>
      </c>
      <c r="V447" s="17">
        <v>304</v>
      </c>
      <c r="W447" s="17">
        <v>0.34</v>
      </c>
      <c r="X447" s="17">
        <v>0.2</v>
      </c>
      <c r="Y447" s="17">
        <v>1.4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>
        <v>0</v>
      </c>
      <c r="AI447" s="10">
        <v>0</v>
      </c>
      <c r="AJ447" s="10">
        <v>0</v>
      </c>
      <c r="AK447" s="10">
        <v>0</v>
      </c>
      <c r="AL447" s="10">
        <v>0</v>
      </c>
      <c r="AM447" s="10">
        <v>0</v>
      </c>
      <c r="AN447" s="10">
        <v>0</v>
      </c>
      <c r="AO447" s="10">
        <v>0</v>
      </c>
      <c r="AP447" s="10">
        <v>0</v>
      </c>
      <c r="AQ447" s="10">
        <v>0</v>
      </c>
      <c r="AR447" s="10">
        <v>0</v>
      </c>
      <c r="AS447" s="10">
        <v>0</v>
      </c>
      <c r="AT447" s="10">
        <v>0</v>
      </c>
      <c r="AU447" s="10">
        <v>0</v>
      </c>
      <c r="AV447" s="10">
        <v>0</v>
      </c>
      <c r="AW447" s="10">
        <v>0</v>
      </c>
      <c r="AX447" s="10">
        <v>0</v>
      </c>
      <c r="AY447" s="10">
        <v>0</v>
      </c>
      <c r="AZ447" s="10">
        <v>0</v>
      </c>
      <c r="BA447" s="10">
        <v>0</v>
      </c>
      <c r="BB447" s="10">
        <v>0</v>
      </c>
      <c r="BC447" s="10">
        <v>0</v>
      </c>
      <c r="BD447" s="10">
        <v>0</v>
      </c>
      <c r="BE447" s="10">
        <v>0</v>
      </c>
      <c r="BF447" s="10">
        <v>0</v>
      </c>
      <c r="BG447" s="10">
        <v>0</v>
      </c>
      <c r="BH447" s="10">
        <v>0</v>
      </c>
      <c r="BI447" s="10">
        <v>0</v>
      </c>
      <c r="BJ447" s="10">
        <v>0</v>
      </c>
      <c r="BK447" s="10">
        <v>0</v>
      </c>
      <c r="BL447" s="10">
        <v>0</v>
      </c>
      <c r="BM447" s="10">
        <v>0</v>
      </c>
      <c r="BN447" s="10">
        <v>0</v>
      </c>
      <c r="BO447" s="10">
        <v>0</v>
      </c>
      <c r="BP447" s="10">
        <v>0</v>
      </c>
      <c r="BQ447" s="10">
        <v>0</v>
      </c>
      <c r="BR447" s="10">
        <v>182.8</v>
      </c>
      <c r="BS447" s="10" t="e">
        <f>$I$447/#REF!*100</f>
        <v>#REF!</v>
      </c>
      <c r="BT447" s="10">
        <v>0</v>
      </c>
      <c r="BV447" s="10">
        <v>0</v>
      </c>
      <c r="BW447" s="10">
        <v>0</v>
      </c>
      <c r="BX447" s="10">
        <v>0</v>
      </c>
      <c r="BY447" s="10">
        <v>0</v>
      </c>
      <c r="BZ447" s="10">
        <v>0</v>
      </c>
      <c r="CA447" s="10">
        <v>0</v>
      </c>
      <c r="CB447" s="10">
        <v>0</v>
      </c>
      <c r="CC447" s="10">
        <v>0</v>
      </c>
      <c r="CD447" s="10">
        <v>0</v>
      </c>
      <c r="CE447" s="10">
        <v>0</v>
      </c>
      <c r="CF447" s="10">
        <v>0</v>
      </c>
    </row>
    <row r="448" spans="1:84" s="10" customFormat="1" x14ac:dyDescent="0.25">
      <c r="A448" s="47"/>
      <c r="B448" s="48" t="s">
        <v>103</v>
      </c>
      <c r="C448" s="52">
        <f>C447+C444+C436+C431+C423+C420</f>
        <v>3240</v>
      </c>
      <c r="D448" s="49">
        <v>112.39</v>
      </c>
      <c r="E448" s="49">
        <v>36.71</v>
      </c>
      <c r="F448" s="49">
        <v>98.37</v>
      </c>
      <c r="G448" s="49">
        <v>25.1</v>
      </c>
      <c r="H448" s="49">
        <v>423.92</v>
      </c>
      <c r="I448" s="49">
        <v>3127.05</v>
      </c>
      <c r="J448" s="17">
        <v>39.92</v>
      </c>
      <c r="K448" s="17">
        <v>12.93</v>
      </c>
      <c r="L448" s="17">
        <v>10.87</v>
      </c>
      <c r="M448" s="17">
        <v>0</v>
      </c>
      <c r="N448" s="17">
        <v>152.5</v>
      </c>
      <c r="O448" s="17">
        <v>271.42</v>
      </c>
      <c r="P448" s="17">
        <v>36.119999999999997</v>
      </c>
      <c r="Q448" s="17">
        <v>0</v>
      </c>
      <c r="R448" s="17">
        <v>0</v>
      </c>
      <c r="S448" s="17">
        <v>9.2100000000000009</v>
      </c>
      <c r="T448" s="17">
        <v>32.35</v>
      </c>
      <c r="U448" s="17">
        <v>5726.77</v>
      </c>
      <c r="V448" s="17">
        <v>4170.5</v>
      </c>
      <c r="W448" s="17">
        <v>1.75</v>
      </c>
      <c r="X448" s="17">
        <v>12.44</v>
      </c>
      <c r="Y448" s="17">
        <v>169.72</v>
      </c>
      <c r="Z448" s="10">
        <v>0.4</v>
      </c>
      <c r="AA448" s="10">
        <v>0</v>
      </c>
      <c r="AB448" s="10">
        <v>0</v>
      </c>
      <c r="AC448" s="10">
        <v>4314.88</v>
      </c>
      <c r="AD448" s="10">
        <v>2510.89</v>
      </c>
      <c r="AE448" s="10">
        <v>1069.21</v>
      </c>
      <c r="AF448" s="10">
        <v>2027.14</v>
      </c>
      <c r="AG448" s="10">
        <v>807.47</v>
      </c>
      <c r="AH448" s="10">
        <v>2894.23</v>
      </c>
      <c r="AI448" s="10">
        <v>2432.1</v>
      </c>
      <c r="AJ448" s="10">
        <v>3099.11</v>
      </c>
      <c r="AK448" s="10">
        <v>3986.6</v>
      </c>
      <c r="AL448" s="10">
        <v>1297.23</v>
      </c>
      <c r="AM448" s="10">
        <v>2087.77</v>
      </c>
      <c r="AN448" s="10">
        <v>13074.73</v>
      </c>
      <c r="AO448" s="10">
        <v>1763.72</v>
      </c>
      <c r="AP448" s="10">
        <v>3975.1</v>
      </c>
      <c r="AQ448" s="10">
        <v>2715.43</v>
      </c>
      <c r="AR448" s="10">
        <v>1888.48</v>
      </c>
      <c r="AS448" s="10">
        <v>1049.27</v>
      </c>
      <c r="AT448" s="10">
        <v>3.4</v>
      </c>
      <c r="AU448" s="10">
        <v>1.85</v>
      </c>
      <c r="AV448" s="10">
        <v>1.03</v>
      </c>
      <c r="AW448" s="10">
        <v>2.19</v>
      </c>
      <c r="AX448" s="10">
        <v>2.44</v>
      </c>
      <c r="AY448" s="10">
        <v>13.94</v>
      </c>
      <c r="AZ448" s="10">
        <v>1.25</v>
      </c>
      <c r="BA448" s="10">
        <v>24.8</v>
      </c>
      <c r="BB448" s="10">
        <v>0.63</v>
      </c>
      <c r="BC448" s="10">
        <v>11.26</v>
      </c>
      <c r="BD448" s="10">
        <v>0.73</v>
      </c>
      <c r="BE448" s="10">
        <v>0.13</v>
      </c>
      <c r="BF448" s="10">
        <v>0</v>
      </c>
      <c r="BG448" s="10">
        <v>0.66</v>
      </c>
      <c r="BH448" s="10">
        <v>2.94</v>
      </c>
      <c r="BI448" s="10">
        <v>29.12</v>
      </c>
      <c r="BJ448" s="10">
        <v>0.17</v>
      </c>
      <c r="BK448" s="10">
        <v>0</v>
      </c>
      <c r="BL448" s="10">
        <v>16.149999999999999</v>
      </c>
      <c r="BM448" s="10">
        <v>0.95</v>
      </c>
      <c r="BN448" s="10">
        <v>1.05</v>
      </c>
      <c r="BO448" s="10">
        <v>0</v>
      </c>
      <c r="BP448" s="10">
        <v>0</v>
      </c>
      <c r="BQ448" s="10">
        <v>0</v>
      </c>
      <c r="BR448" s="10">
        <v>2313.02</v>
      </c>
      <c r="BT448" s="10">
        <v>1468.99</v>
      </c>
      <c r="BV448" s="10">
        <v>0</v>
      </c>
      <c r="BW448" s="10">
        <v>0</v>
      </c>
      <c r="BX448" s="10">
        <v>0</v>
      </c>
      <c r="BY448" s="10">
        <v>0</v>
      </c>
      <c r="BZ448" s="10">
        <v>0</v>
      </c>
      <c r="CA448" s="10">
        <v>0</v>
      </c>
      <c r="CB448" s="10">
        <v>0</v>
      </c>
      <c r="CC448" s="10">
        <v>0</v>
      </c>
      <c r="CD448" s="10">
        <v>0</v>
      </c>
      <c r="CE448" s="10">
        <v>62.6</v>
      </c>
      <c r="CF448" s="10">
        <v>7.21</v>
      </c>
    </row>
    <row r="449" spans="1:84" x14ac:dyDescent="0.25">
      <c r="D449" s="53"/>
      <c r="E449" s="53"/>
      <c r="F449" s="53"/>
      <c r="G449" s="53"/>
      <c r="H449" s="53"/>
      <c r="I449" s="53"/>
    </row>
    <row r="450" spans="1:84" x14ac:dyDescent="0.25">
      <c r="A450" s="9"/>
      <c r="B450" s="57" t="s">
        <v>193</v>
      </c>
      <c r="C450" s="44"/>
      <c r="D450" s="45"/>
      <c r="E450" s="45"/>
      <c r="F450" s="45"/>
      <c r="G450" s="45"/>
      <c r="H450" s="45"/>
      <c r="I450" s="45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</row>
    <row r="451" spans="1:84" x14ac:dyDescent="0.25">
      <c r="A451" s="9"/>
      <c r="B451" s="57" t="s">
        <v>71</v>
      </c>
      <c r="C451" s="44"/>
      <c r="D451" s="45"/>
      <c r="E451" s="45"/>
      <c r="F451" s="45"/>
      <c r="G451" s="45"/>
      <c r="H451" s="45"/>
      <c r="I451" s="45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</row>
    <row r="452" spans="1:84" s="8" customFormat="1" x14ac:dyDescent="0.25">
      <c r="A452" s="9" t="str">
        <f>"9/5"</f>
        <v>9/5</v>
      </c>
      <c r="B452" s="46" t="s">
        <v>133</v>
      </c>
      <c r="C452" s="44" t="str">
        <f>"100"</f>
        <v>100</v>
      </c>
      <c r="D452" s="45">
        <v>16.899999999999999</v>
      </c>
      <c r="E452" s="45">
        <v>16.260000000000002</v>
      </c>
      <c r="F452" s="45">
        <v>9.6</v>
      </c>
      <c r="G452" s="45">
        <v>1.01</v>
      </c>
      <c r="H452" s="45">
        <v>13.2</v>
      </c>
      <c r="I452" s="45">
        <v>209.23245750000001</v>
      </c>
      <c r="J452" s="30">
        <v>5.28</v>
      </c>
      <c r="K452" s="30">
        <v>0.65</v>
      </c>
      <c r="L452" s="30">
        <v>0</v>
      </c>
      <c r="M452" s="30">
        <v>0</v>
      </c>
      <c r="N452" s="30">
        <v>8.9700000000000006</v>
      </c>
      <c r="O452" s="30">
        <v>4.2300000000000004</v>
      </c>
      <c r="P452" s="30">
        <v>0.22</v>
      </c>
      <c r="Q452" s="30">
        <v>0</v>
      </c>
      <c r="R452" s="30">
        <v>0</v>
      </c>
      <c r="S452" s="30">
        <v>1.1200000000000001</v>
      </c>
      <c r="T452" s="30">
        <v>1.01</v>
      </c>
      <c r="U452" s="30">
        <v>39.64</v>
      </c>
      <c r="V452" s="30">
        <v>107.52</v>
      </c>
      <c r="W452" s="30">
        <v>0.23</v>
      </c>
      <c r="X452" s="30">
        <v>0.41</v>
      </c>
      <c r="Y452" s="30">
        <v>0.23</v>
      </c>
      <c r="Z452" s="50">
        <v>0</v>
      </c>
      <c r="AA452" s="8">
        <v>0</v>
      </c>
      <c r="AB452" s="8">
        <v>0</v>
      </c>
      <c r="AC452" s="8">
        <v>93.19</v>
      </c>
      <c r="AD452" s="8">
        <v>51.92</v>
      </c>
      <c r="AE452" s="8">
        <v>25.8</v>
      </c>
      <c r="AF452" s="8">
        <v>43.75</v>
      </c>
      <c r="AG452" s="8">
        <v>15.08</v>
      </c>
      <c r="AH452" s="8">
        <v>59.24</v>
      </c>
      <c r="AI452" s="8">
        <v>47.98</v>
      </c>
      <c r="AJ452" s="8">
        <v>61.59</v>
      </c>
      <c r="AK452" s="8">
        <v>70.17</v>
      </c>
      <c r="AL452" s="8">
        <v>26.76</v>
      </c>
      <c r="AM452" s="8">
        <v>38.35</v>
      </c>
      <c r="AN452" s="8">
        <v>264.97000000000003</v>
      </c>
      <c r="AO452" s="8">
        <v>0.53</v>
      </c>
      <c r="AP452" s="8">
        <v>79.27</v>
      </c>
      <c r="AQ452" s="8">
        <v>67.989999999999995</v>
      </c>
      <c r="AR452" s="8">
        <v>35.92</v>
      </c>
      <c r="AS452" s="8">
        <v>25.29</v>
      </c>
      <c r="AT452" s="8">
        <v>0</v>
      </c>
      <c r="AU452" s="8">
        <v>0</v>
      </c>
      <c r="AV452" s="8">
        <v>0</v>
      </c>
      <c r="AW452" s="8">
        <v>0</v>
      </c>
      <c r="AX452" s="8">
        <v>0</v>
      </c>
      <c r="AY452" s="8">
        <v>0</v>
      </c>
      <c r="AZ452" s="8">
        <v>0</v>
      </c>
      <c r="BA452" s="8">
        <v>0.06</v>
      </c>
      <c r="BB452" s="8">
        <v>0</v>
      </c>
      <c r="BC452" s="8">
        <v>0.04</v>
      </c>
      <c r="BD452" s="8">
        <v>0</v>
      </c>
      <c r="BE452" s="8">
        <v>0.01</v>
      </c>
      <c r="BF452" s="8">
        <v>0</v>
      </c>
      <c r="BG452" s="8">
        <v>0</v>
      </c>
      <c r="BH452" s="8">
        <v>0</v>
      </c>
      <c r="BI452" s="8">
        <v>0.23</v>
      </c>
      <c r="BJ452" s="8">
        <v>0</v>
      </c>
      <c r="BK452" s="8">
        <v>0</v>
      </c>
      <c r="BL452" s="8">
        <v>0.56000000000000005</v>
      </c>
      <c r="BM452" s="8">
        <v>0</v>
      </c>
      <c r="BN452" s="8">
        <v>0</v>
      </c>
      <c r="BO452" s="8">
        <v>0</v>
      </c>
      <c r="BP452" s="8">
        <v>0</v>
      </c>
      <c r="BQ452" s="8">
        <v>0</v>
      </c>
      <c r="BR452" s="8">
        <v>77.709999999999994</v>
      </c>
      <c r="BT452" s="8">
        <v>60.73</v>
      </c>
      <c r="BV452" s="8">
        <v>0</v>
      </c>
      <c r="BW452" s="8">
        <v>0</v>
      </c>
      <c r="BX452" s="8">
        <v>0</v>
      </c>
      <c r="BY452" s="8">
        <v>0</v>
      </c>
      <c r="BZ452" s="8">
        <v>0</v>
      </c>
      <c r="CA452" s="8">
        <v>0</v>
      </c>
      <c r="CB452" s="8">
        <v>0</v>
      </c>
      <c r="CC452" s="8">
        <v>0</v>
      </c>
      <c r="CD452" s="8">
        <v>0</v>
      </c>
      <c r="CE452" s="8">
        <v>6.5</v>
      </c>
      <c r="CF452" s="8">
        <v>0</v>
      </c>
    </row>
    <row r="453" spans="1:84" s="8" customFormat="1" x14ac:dyDescent="0.25">
      <c r="A453" s="9" t="str">
        <f>"23/4"</f>
        <v>23/4</v>
      </c>
      <c r="B453" s="46" t="s">
        <v>177</v>
      </c>
      <c r="C453" s="44" t="str">
        <f>"200"</f>
        <v>200</v>
      </c>
      <c r="D453" s="45">
        <v>4.99</v>
      </c>
      <c r="E453" s="45">
        <v>2.99</v>
      </c>
      <c r="F453" s="45">
        <v>5.88</v>
      </c>
      <c r="G453" s="45">
        <v>0.51</v>
      </c>
      <c r="H453" s="45">
        <v>25.63</v>
      </c>
      <c r="I453" s="45">
        <v>177.00795500000001</v>
      </c>
      <c r="J453" s="30">
        <v>4</v>
      </c>
      <c r="K453" s="30">
        <v>0.09</v>
      </c>
      <c r="L453" s="30">
        <v>0</v>
      </c>
      <c r="M453" s="30">
        <v>0</v>
      </c>
      <c r="N453" s="30">
        <v>9.2200000000000006</v>
      </c>
      <c r="O453" s="30">
        <v>16.420000000000002</v>
      </c>
      <c r="P453" s="30">
        <v>0.77</v>
      </c>
      <c r="Q453" s="30">
        <v>0</v>
      </c>
      <c r="R453" s="30">
        <v>0</v>
      </c>
      <c r="S453" s="30">
        <v>0.1</v>
      </c>
      <c r="T453" s="30">
        <v>1.8</v>
      </c>
      <c r="U453" s="30">
        <v>364.23</v>
      </c>
      <c r="V453" s="30">
        <v>165.93</v>
      </c>
      <c r="W453" s="30">
        <v>0.13</v>
      </c>
      <c r="X453" s="30">
        <v>0.42</v>
      </c>
      <c r="Y453" s="30">
        <v>0.53</v>
      </c>
      <c r="Z453" s="50">
        <v>0</v>
      </c>
      <c r="AA453" s="8">
        <v>0</v>
      </c>
      <c r="AB453" s="8">
        <v>0</v>
      </c>
      <c r="AC453" s="8">
        <v>249</v>
      </c>
      <c r="AD453" s="8">
        <v>68.239999999999995</v>
      </c>
      <c r="AE453" s="8">
        <v>53.82</v>
      </c>
      <c r="AF453" s="8">
        <v>77.03</v>
      </c>
      <c r="AG453" s="8">
        <v>34.340000000000003</v>
      </c>
      <c r="AH453" s="8">
        <v>113.77</v>
      </c>
      <c r="AI453" s="8">
        <v>167.6</v>
      </c>
      <c r="AJ453" s="8">
        <v>116.89</v>
      </c>
      <c r="AK453" s="8">
        <v>145.93</v>
      </c>
      <c r="AL453" s="8">
        <v>52.21</v>
      </c>
      <c r="AM453" s="8">
        <v>77.13</v>
      </c>
      <c r="AN453" s="8">
        <v>404.33</v>
      </c>
      <c r="AO453" s="8">
        <v>1.28</v>
      </c>
      <c r="AP453" s="8">
        <v>132.16</v>
      </c>
      <c r="AQ453" s="8">
        <v>121.03</v>
      </c>
      <c r="AR453" s="8">
        <v>84.9</v>
      </c>
      <c r="AS453" s="8">
        <v>38.340000000000003</v>
      </c>
      <c r="AT453" s="8">
        <v>0.1</v>
      </c>
      <c r="AU453" s="8">
        <v>0.05</v>
      </c>
      <c r="AV453" s="8">
        <v>0.03</v>
      </c>
      <c r="AW453" s="8">
        <v>0.06</v>
      </c>
      <c r="AX453" s="8">
        <v>7.0000000000000007E-2</v>
      </c>
      <c r="AY453" s="8">
        <v>0.31</v>
      </c>
      <c r="AZ453" s="8">
        <v>0</v>
      </c>
      <c r="BA453" s="8">
        <v>0.86</v>
      </c>
      <c r="BB453" s="8">
        <v>0</v>
      </c>
      <c r="BC453" s="8">
        <v>0.27</v>
      </c>
      <c r="BD453" s="8">
        <v>0</v>
      </c>
      <c r="BE453" s="8">
        <v>0</v>
      </c>
      <c r="BF453" s="8">
        <v>0</v>
      </c>
      <c r="BG453" s="8">
        <v>0.06</v>
      </c>
      <c r="BH453" s="8">
        <v>0.09</v>
      </c>
      <c r="BI453" s="8">
        <v>0.78</v>
      </c>
      <c r="BJ453" s="8">
        <v>0</v>
      </c>
      <c r="BK453" s="8">
        <v>0</v>
      </c>
      <c r="BL453" s="8">
        <v>0.27</v>
      </c>
      <c r="BM453" s="8">
        <v>0.01</v>
      </c>
      <c r="BN453" s="8">
        <v>0</v>
      </c>
      <c r="BO453" s="8">
        <v>0</v>
      </c>
      <c r="BP453" s="8">
        <v>0</v>
      </c>
      <c r="BQ453" s="8">
        <v>0</v>
      </c>
      <c r="BR453" s="8">
        <v>164.81</v>
      </c>
      <c r="BT453" s="8">
        <v>25.09</v>
      </c>
      <c r="BV453" s="8">
        <v>0</v>
      </c>
      <c r="BW453" s="8">
        <v>0</v>
      </c>
      <c r="BX453" s="8">
        <v>0</v>
      </c>
      <c r="BY453" s="8">
        <v>0</v>
      </c>
      <c r="BZ453" s="8">
        <v>0</v>
      </c>
      <c r="CA453" s="8">
        <v>0</v>
      </c>
      <c r="CB453" s="8">
        <v>0</v>
      </c>
      <c r="CC453" s="8">
        <v>0</v>
      </c>
      <c r="CD453" s="8">
        <v>0</v>
      </c>
      <c r="CE453" s="8">
        <v>5</v>
      </c>
      <c r="CF453" s="8">
        <v>0.8</v>
      </c>
    </row>
    <row r="454" spans="1:84" s="8" customFormat="1" x14ac:dyDescent="0.25">
      <c r="A454" s="9" t="str">
        <f>"9/13"</f>
        <v>9/13</v>
      </c>
      <c r="B454" s="46" t="s">
        <v>73</v>
      </c>
      <c r="C454" s="44" t="str">
        <f>"10"</f>
        <v>10</v>
      </c>
      <c r="D454" s="45">
        <v>0.08</v>
      </c>
      <c r="E454" s="45">
        <v>0.08</v>
      </c>
      <c r="F454" s="45">
        <v>7.25</v>
      </c>
      <c r="G454" s="45">
        <v>0</v>
      </c>
      <c r="H454" s="45">
        <v>0.13</v>
      </c>
      <c r="I454" s="45">
        <v>66.063999999999993</v>
      </c>
      <c r="J454" s="30">
        <v>4.71</v>
      </c>
      <c r="K454" s="30">
        <v>0.22</v>
      </c>
      <c r="L454" s="30">
        <v>0</v>
      </c>
      <c r="M454" s="30">
        <v>0</v>
      </c>
      <c r="N454" s="30">
        <v>0.13</v>
      </c>
      <c r="O454" s="30">
        <v>0</v>
      </c>
      <c r="P454" s="30">
        <v>0</v>
      </c>
      <c r="Q454" s="30">
        <v>0</v>
      </c>
      <c r="R454" s="30">
        <v>0</v>
      </c>
      <c r="S454" s="30">
        <v>0</v>
      </c>
      <c r="T454" s="30">
        <v>0.14000000000000001</v>
      </c>
      <c r="U454" s="30">
        <v>1.5</v>
      </c>
      <c r="V454" s="30">
        <v>3</v>
      </c>
      <c r="W454" s="30">
        <v>0.01</v>
      </c>
      <c r="X454" s="30">
        <v>0.01</v>
      </c>
      <c r="Y454" s="30">
        <v>0</v>
      </c>
      <c r="Z454" s="50">
        <v>0</v>
      </c>
      <c r="AA454" s="8">
        <v>0</v>
      </c>
      <c r="AB454" s="8">
        <v>0</v>
      </c>
      <c r="AC454" s="8">
        <v>7.6</v>
      </c>
      <c r="AD454" s="8">
        <v>4.5</v>
      </c>
      <c r="AE454" s="8">
        <v>1.7</v>
      </c>
      <c r="AF454" s="8">
        <v>4.7</v>
      </c>
      <c r="AG454" s="8">
        <v>4.3</v>
      </c>
      <c r="AH454" s="8">
        <v>4.2</v>
      </c>
      <c r="AI454" s="8">
        <v>3.6</v>
      </c>
      <c r="AJ454" s="8">
        <v>2.6</v>
      </c>
      <c r="AK454" s="8">
        <v>5.7</v>
      </c>
      <c r="AL454" s="8">
        <v>3.5</v>
      </c>
      <c r="AM454" s="8">
        <v>2.4</v>
      </c>
      <c r="AN454" s="8">
        <v>14.2</v>
      </c>
      <c r="AO454" s="8">
        <v>0</v>
      </c>
      <c r="AP454" s="8">
        <v>4.8</v>
      </c>
      <c r="AQ454" s="8">
        <v>5.4</v>
      </c>
      <c r="AR454" s="8">
        <v>4.2</v>
      </c>
      <c r="AS454" s="8">
        <v>1</v>
      </c>
      <c r="AT454" s="8">
        <v>0.27</v>
      </c>
      <c r="AU454" s="8">
        <v>0.12</v>
      </c>
      <c r="AV454" s="8">
        <v>7.0000000000000007E-2</v>
      </c>
      <c r="AW454" s="8">
        <v>0.15</v>
      </c>
      <c r="AX454" s="8">
        <v>0.17</v>
      </c>
      <c r="AY454" s="8">
        <v>0.79</v>
      </c>
      <c r="AZ454" s="8">
        <v>0</v>
      </c>
      <c r="BA454" s="8">
        <v>2.21</v>
      </c>
      <c r="BB454" s="8">
        <v>0</v>
      </c>
      <c r="BC454" s="8">
        <v>0.68</v>
      </c>
      <c r="BD454" s="8">
        <v>0</v>
      </c>
      <c r="BE454" s="8">
        <v>0</v>
      </c>
      <c r="BF454" s="8">
        <v>0</v>
      </c>
      <c r="BG454" s="8">
        <v>0.15</v>
      </c>
      <c r="BH454" s="8">
        <v>0.23</v>
      </c>
      <c r="BI454" s="8">
        <v>1.8</v>
      </c>
      <c r="BJ454" s="8">
        <v>0</v>
      </c>
      <c r="BK454" s="8">
        <v>0</v>
      </c>
      <c r="BL454" s="8">
        <v>0.09</v>
      </c>
      <c r="BM454" s="8">
        <v>0.01</v>
      </c>
      <c r="BN454" s="8">
        <v>0</v>
      </c>
      <c r="BO454" s="8">
        <v>0</v>
      </c>
      <c r="BP454" s="8">
        <v>0</v>
      </c>
      <c r="BQ454" s="8">
        <v>0</v>
      </c>
      <c r="BR454" s="8">
        <v>2.5</v>
      </c>
      <c r="BT454" s="8">
        <v>45</v>
      </c>
      <c r="BV454" s="8">
        <v>0</v>
      </c>
      <c r="BW454" s="8">
        <v>0</v>
      </c>
      <c r="BX454" s="8">
        <v>0</v>
      </c>
      <c r="BY454" s="8">
        <v>0</v>
      </c>
      <c r="BZ454" s="8">
        <v>0</v>
      </c>
      <c r="CA454" s="8">
        <v>0</v>
      </c>
      <c r="CB454" s="8">
        <v>0</v>
      </c>
      <c r="CC454" s="8">
        <v>0</v>
      </c>
      <c r="CD454" s="8">
        <v>0</v>
      </c>
      <c r="CE454" s="8">
        <v>0</v>
      </c>
      <c r="CF454" s="8">
        <v>0</v>
      </c>
    </row>
    <row r="455" spans="1:84" s="8" customFormat="1" x14ac:dyDescent="0.25">
      <c r="A455" s="9" t="str">
        <f>"-"</f>
        <v>-</v>
      </c>
      <c r="B455" s="46" t="s">
        <v>76</v>
      </c>
      <c r="C455" s="44" t="str">
        <f>"100"</f>
        <v>100</v>
      </c>
      <c r="D455" s="45">
        <v>6.61</v>
      </c>
      <c r="E455" s="45">
        <v>0</v>
      </c>
      <c r="F455" s="45">
        <v>0.66</v>
      </c>
      <c r="G455" s="45">
        <v>0.66</v>
      </c>
      <c r="H455" s="45">
        <v>46.7</v>
      </c>
      <c r="I455" s="45">
        <v>224.80099999999999</v>
      </c>
      <c r="J455" s="30">
        <v>0.2</v>
      </c>
      <c r="K455" s="30">
        <v>0</v>
      </c>
      <c r="L455" s="30">
        <v>0</v>
      </c>
      <c r="M455" s="30">
        <v>0</v>
      </c>
      <c r="N455" s="30">
        <v>1.1000000000000001</v>
      </c>
      <c r="O455" s="30">
        <v>45.6</v>
      </c>
      <c r="P455" s="30">
        <v>0.2</v>
      </c>
      <c r="Q455" s="30">
        <v>0</v>
      </c>
      <c r="R455" s="30">
        <v>0</v>
      </c>
      <c r="S455" s="30">
        <v>0.3</v>
      </c>
      <c r="T455" s="30">
        <v>1.8</v>
      </c>
      <c r="U455" s="30">
        <v>245.7</v>
      </c>
      <c r="V455" s="30">
        <v>82.46</v>
      </c>
      <c r="W455" s="30">
        <v>0.05</v>
      </c>
      <c r="X455" s="30">
        <v>1.36</v>
      </c>
      <c r="Y455" s="30">
        <v>0</v>
      </c>
      <c r="Z455" s="50">
        <v>0</v>
      </c>
      <c r="AA455" s="8">
        <v>0</v>
      </c>
      <c r="AB455" s="8">
        <v>0</v>
      </c>
      <c r="AC455" s="8">
        <v>508.95</v>
      </c>
      <c r="AD455" s="8">
        <v>168.78</v>
      </c>
      <c r="AE455" s="8">
        <v>100.05</v>
      </c>
      <c r="AF455" s="8">
        <v>200.1</v>
      </c>
      <c r="AG455" s="8">
        <v>75.69</v>
      </c>
      <c r="AH455" s="8">
        <v>361.92</v>
      </c>
      <c r="AI455" s="8">
        <v>224.46</v>
      </c>
      <c r="AJ455" s="8">
        <v>313.2</v>
      </c>
      <c r="AK455" s="8">
        <v>258.39</v>
      </c>
      <c r="AL455" s="8">
        <v>135.72</v>
      </c>
      <c r="AM455" s="8">
        <v>240.12</v>
      </c>
      <c r="AN455" s="8">
        <v>2007.96</v>
      </c>
      <c r="AO455" s="8">
        <v>234.9</v>
      </c>
      <c r="AP455" s="8">
        <v>654.24</v>
      </c>
      <c r="AQ455" s="8">
        <v>284.49</v>
      </c>
      <c r="AR455" s="8">
        <v>188.79</v>
      </c>
      <c r="AS455" s="8">
        <v>149.63999999999999</v>
      </c>
      <c r="AT455" s="8">
        <v>0</v>
      </c>
      <c r="AU455" s="8">
        <v>0</v>
      </c>
      <c r="AV455" s="8">
        <v>0</v>
      </c>
      <c r="AW455" s="8">
        <v>0</v>
      </c>
      <c r="AX455" s="8">
        <v>0</v>
      </c>
      <c r="AY455" s="8">
        <v>0</v>
      </c>
      <c r="AZ455" s="8">
        <v>0.14000000000000001</v>
      </c>
      <c r="BA455" s="8">
        <v>0.08</v>
      </c>
      <c r="BB455" s="8">
        <v>7.0000000000000007E-2</v>
      </c>
      <c r="BC455" s="8">
        <v>0.01</v>
      </c>
      <c r="BD455" s="8">
        <v>0</v>
      </c>
      <c r="BE455" s="8">
        <v>0</v>
      </c>
      <c r="BF455" s="8">
        <v>0</v>
      </c>
      <c r="BG455" s="8">
        <v>0</v>
      </c>
      <c r="BH455" s="8">
        <v>0.01</v>
      </c>
      <c r="BI455" s="8">
        <v>7.0000000000000007E-2</v>
      </c>
      <c r="BJ455" s="8">
        <v>0</v>
      </c>
      <c r="BK455" s="8">
        <v>0</v>
      </c>
      <c r="BL455" s="8">
        <v>0.28000000000000003</v>
      </c>
      <c r="BM455" s="8">
        <v>0.01</v>
      </c>
      <c r="BN455" s="8">
        <v>0</v>
      </c>
      <c r="BO455" s="8">
        <v>0</v>
      </c>
      <c r="BP455" s="8">
        <v>0</v>
      </c>
      <c r="BQ455" s="8">
        <v>0</v>
      </c>
      <c r="BR455" s="8">
        <v>39.1</v>
      </c>
      <c r="BT455" s="8">
        <v>0</v>
      </c>
      <c r="BV455" s="8">
        <v>0</v>
      </c>
      <c r="BW455" s="8">
        <v>0</v>
      </c>
      <c r="BX455" s="8">
        <v>0</v>
      </c>
      <c r="BY455" s="8">
        <v>0</v>
      </c>
      <c r="BZ455" s="8">
        <v>0</v>
      </c>
      <c r="CA455" s="8">
        <v>0</v>
      </c>
      <c r="CB455" s="8">
        <v>0</v>
      </c>
      <c r="CC455" s="8">
        <v>0</v>
      </c>
      <c r="CD455" s="8">
        <v>0</v>
      </c>
      <c r="CE455" s="8">
        <v>0</v>
      </c>
      <c r="CF455" s="8">
        <v>0</v>
      </c>
    </row>
    <row r="456" spans="1:84" s="9" customFormat="1" x14ac:dyDescent="0.25">
      <c r="A456" s="9" t="str">
        <f>"18/10"</f>
        <v>18/10</v>
      </c>
      <c r="B456" s="46" t="s">
        <v>108</v>
      </c>
      <c r="C456" s="44" t="str">
        <f>"200"</f>
        <v>200</v>
      </c>
      <c r="D456" s="45">
        <v>3.64</v>
      </c>
      <c r="E456" s="45">
        <v>2.9</v>
      </c>
      <c r="F456" s="45">
        <v>3.34</v>
      </c>
      <c r="G456" s="45">
        <v>0.6</v>
      </c>
      <c r="H456" s="45">
        <v>22.81</v>
      </c>
      <c r="I456" s="45">
        <v>134.767248</v>
      </c>
      <c r="J456" s="30">
        <v>2.36</v>
      </c>
      <c r="K456" s="30">
        <v>0</v>
      </c>
      <c r="L456" s="30">
        <v>2.36</v>
      </c>
      <c r="M456" s="30">
        <v>0</v>
      </c>
      <c r="N456" s="30">
        <v>22.51</v>
      </c>
      <c r="O456" s="30">
        <v>0.3</v>
      </c>
      <c r="P456" s="30">
        <v>1.28</v>
      </c>
      <c r="Q456" s="30">
        <v>0</v>
      </c>
      <c r="R456" s="30">
        <v>0</v>
      </c>
      <c r="S456" s="30">
        <v>0.26</v>
      </c>
      <c r="T456" s="30">
        <v>0.97</v>
      </c>
      <c r="U456" s="30">
        <v>50.2</v>
      </c>
      <c r="V456" s="30">
        <v>182.12</v>
      </c>
      <c r="W456" s="30">
        <v>0.13</v>
      </c>
      <c r="X456" s="30">
        <v>0.14000000000000001</v>
      </c>
      <c r="Y456" s="30">
        <v>0.52</v>
      </c>
      <c r="Z456" s="51">
        <v>0</v>
      </c>
      <c r="AA456" s="9">
        <v>0</v>
      </c>
      <c r="AB456" s="9">
        <v>0</v>
      </c>
      <c r="AC456" s="9">
        <v>1201.32</v>
      </c>
      <c r="AD456" s="9">
        <v>444.62</v>
      </c>
      <c r="AE456" s="9">
        <v>446.5</v>
      </c>
      <c r="AF456" s="9">
        <v>449.32</v>
      </c>
      <c r="AG456" s="9">
        <v>124.08</v>
      </c>
      <c r="AH456" s="9">
        <v>934.36</v>
      </c>
      <c r="AI456" s="9">
        <v>695.6</v>
      </c>
      <c r="AJ456" s="9">
        <v>2063.3000000000002</v>
      </c>
      <c r="AK456" s="9">
        <v>1848.04</v>
      </c>
      <c r="AL456" s="9">
        <v>453.08</v>
      </c>
      <c r="AM456" s="9">
        <v>1010.5</v>
      </c>
      <c r="AN456" s="9">
        <v>3902.88</v>
      </c>
      <c r="AO456" s="9">
        <v>0</v>
      </c>
      <c r="AP456" s="9">
        <v>865.74</v>
      </c>
      <c r="AQ456" s="9">
        <v>713.46</v>
      </c>
      <c r="AR456" s="9">
        <v>517.94000000000005</v>
      </c>
      <c r="AS456" s="9">
        <v>203.98</v>
      </c>
      <c r="AT456" s="9">
        <v>0.89</v>
      </c>
      <c r="AU456" s="9">
        <v>1.38</v>
      </c>
      <c r="AV456" s="9">
        <v>1.06</v>
      </c>
      <c r="AW456" s="9">
        <v>2.6</v>
      </c>
      <c r="AX456" s="9">
        <v>0</v>
      </c>
      <c r="AY456" s="9">
        <v>0.26</v>
      </c>
      <c r="AZ456" s="9">
        <v>0</v>
      </c>
      <c r="BA456" s="9">
        <v>3.17</v>
      </c>
      <c r="BB456" s="9">
        <v>0</v>
      </c>
      <c r="BC456" s="9">
        <v>0.97</v>
      </c>
      <c r="BD456" s="9">
        <v>0.81</v>
      </c>
      <c r="BE456" s="9">
        <v>0.62</v>
      </c>
      <c r="BF456" s="9">
        <v>0</v>
      </c>
      <c r="BG456" s="9">
        <v>0</v>
      </c>
      <c r="BH456" s="9">
        <v>0.26</v>
      </c>
      <c r="BI456" s="9">
        <v>32.03</v>
      </c>
      <c r="BJ456" s="9">
        <v>0</v>
      </c>
      <c r="BK456" s="9">
        <v>0</v>
      </c>
      <c r="BL456" s="9">
        <v>12.5</v>
      </c>
      <c r="BM456" s="9">
        <v>0.26</v>
      </c>
      <c r="BN456" s="9">
        <v>0.08</v>
      </c>
      <c r="BO456" s="9">
        <v>0</v>
      </c>
      <c r="BP456" s="9">
        <v>0</v>
      </c>
      <c r="BQ456" s="9">
        <v>0</v>
      </c>
      <c r="BR456" s="9">
        <v>198.62</v>
      </c>
      <c r="BT456" s="9">
        <v>13.44</v>
      </c>
      <c r="BV456" s="9">
        <v>0</v>
      </c>
      <c r="BW456" s="9">
        <v>0</v>
      </c>
      <c r="BX456" s="9">
        <v>0</v>
      </c>
      <c r="BY456" s="9">
        <v>0</v>
      </c>
      <c r="BZ456" s="9">
        <v>0</v>
      </c>
      <c r="CA456" s="9">
        <v>0</v>
      </c>
      <c r="CB456" s="9">
        <v>0</v>
      </c>
      <c r="CC456" s="9">
        <v>0</v>
      </c>
      <c r="CD456" s="9">
        <v>0</v>
      </c>
      <c r="CE456" s="9">
        <v>20</v>
      </c>
      <c r="CF456" s="9">
        <v>0</v>
      </c>
    </row>
    <row r="457" spans="1:84" s="10" customFormat="1" x14ac:dyDescent="0.25">
      <c r="A457" s="47"/>
      <c r="B457" s="48" t="s">
        <v>78</v>
      </c>
      <c r="C457" s="52">
        <f>C456+C455+C454+C453+C452</f>
        <v>610</v>
      </c>
      <c r="D457" s="49">
        <v>32.22</v>
      </c>
      <c r="E457" s="49">
        <v>22.23</v>
      </c>
      <c r="F457" s="49">
        <v>26.73</v>
      </c>
      <c r="G457" s="49">
        <v>2.78</v>
      </c>
      <c r="H457" s="49">
        <v>108.48</v>
      </c>
      <c r="I457" s="49">
        <v>811.87</v>
      </c>
      <c r="J457" s="17">
        <v>16.55</v>
      </c>
      <c r="K457" s="17">
        <v>0.96</v>
      </c>
      <c r="L457" s="17">
        <v>2.36</v>
      </c>
      <c r="M457" s="17">
        <v>0</v>
      </c>
      <c r="N457" s="17">
        <v>41.93</v>
      </c>
      <c r="O457" s="17">
        <v>66.55</v>
      </c>
      <c r="P457" s="17">
        <v>2.48</v>
      </c>
      <c r="Q457" s="17">
        <v>0</v>
      </c>
      <c r="R457" s="17">
        <v>0</v>
      </c>
      <c r="S457" s="17">
        <v>1.78</v>
      </c>
      <c r="T457" s="17">
        <v>5.72</v>
      </c>
      <c r="U457" s="17">
        <v>701.27</v>
      </c>
      <c r="V457" s="17">
        <v>541.03</v>
      </c>
      <c r="W457" s="17">
        <v>0.55000000000000004</v>
      </c>
      <c r="X457" s="17">
        <v>2.34</v>
      </c>
      <c r="Y457" s="17">
        <v>1.28</v>
      </c>
      <c r="Z457" s="10">
        <v>0</v>
      </c>
      <c r="AA457" s="10">
        <v>0</v>
      </c>
      <c r="AB457" s="10">
        <v>0</v>
      </c>
      <c r="AC457" s="10">
        <v>2060.0500000000002</v>
      </c>
      <c r="AD457" s="10">
        <v>738.06</v>
      </c>
      <c r="AE457" s="10">
        <v>627.87</v>
      </c>
      <c r="AF457" s="10">
        <v>774.9</v>
      </c>
      <c r="AG457" s="10">
        <v>253.49</v>
      </c>
      <c r="AH457" s="10">
        <v>1473.5</v>
      </c>
      <c r="AI457" s="10">
        <v>1139.23</v>
      </c>
      <c r="AJ457" s="10">
        <v>2557.58</v>
      </c>
      <c r="AK457" s="10">
        <v>2328.23</v>
      </c>
      <c r="AL457" s="10">
        <v>671.27</v>
      </c>
      <c r="AM457" s="10">
        <v>1368.49</v>
      </c>
      <c r="AN457" s="10">
        <v>6594.34</v>
      </c>
      <c r="AO457" s="10">
        <v>236.71</v>
      </c>
      <c r="AP457" s="10">
        <v>1736.21</v>
      </c>
      <c r="AQ457" s="10">
        <v>1192.3699999999999</v>
      </c>
      <c r="AR457" s="10">
        <v>831.75</v>
      </c>
      <c r="AS457" s="10">
        <v>418.24</v>
      </c>
      <c r="AT457" s="10">
        <v>1.26</v>
      </c>
      <c r="AU457" s="10">
        <v>1.55</v>
      </c>
      <c r="AV457" s="10">
        <v>1.1499999999999999</v>
      </c>
      <c r="AW457" s="10">
        <v>2.8</v>
      </c>
      <c r="AX457" s="10">
        <v>0.24</v>
      </c>
      <c r="AY457" s="10">
        <v>1.37</v>
      </c>
      <c r="AZ457" s="10">
        <v>0.14000000000000001</v>
      </c>
      <c r="BA457" s="10">
        <v>6.38</v>
      </c>
      <c r="BB457" s="10">
        <v>7.0000000000000007E-2</v>
      </c>
      <c r="BC457" s="10">
        <v>1.97</v>
      </c>
      <c r="BD457" s="10">
        <v>0.82</v>
      </c>
      <c r="BE457" s="10">
        <v>0.62</v>
      </c>
      <c r="BF457" s="10">
        <v>0</v>
      </c>
      <c r="BG457" s="10">
        <v>0.21</v>
      </c>
      <c r="BH457" s="10">
        <v>0.59</v>
      </c>
      <c r="BI457" s="10">
        <v>34.9</v>
      </c>
      <c r="BJ457" s="10">
        <v>0</v>
      </c>
      <c r="BK457" s="10">
        <v>0</v>
      </c>
      <c r="BL457" s="10">
        <v>13.7</v>
      </c>
      <c r="BM457" s="10">
        <v>0.28999999999999998</v>
      </c>
      <c r="BN457" s="10">
        <v>0.08</v>
      </c>
      <c r="BO457" s="10">
        <v>0</v>
      </c>
      <c r="BP457" s="10">
        <v>0</v>
      </c>
      <c r="BQ457" s="10">
        <v>0</v>
      </c>
      <c r="BR457" s="10">
        <v>482.75</v>
      </c>
      <c r="BS457" s="10" t="e">
        <f>$I$457/#REF!*100</f>
        <v>#REF!</v>
      </c>
      <c r="BT457" s="10">
        <v>144.26</v>
      </c>
      <c r="BV457" s="10">
        <v>0</v>
      </c>
      <c r="BW457" s="10">
        <v>0</v>
      </c>
      <c r="BX457" s="10">
        <v>0</v>
      </c>
      <c r="BY457" s="10">
        <v>0</v>
      </c>
      <c r="BZ457" s="10">
        <v>0</v>
      </c>
      <c r="CA457" s="10">
        <v>0</v>
      </c>
      <c r="CB457" s="10">
        <v>0</v>
      </c>
      <c r="CC457" s="10">
        <v>0</v>
      </c>
      <c r="CD457" s="10">
        <v>0</v>
      </c>
      <c r="CE457" s="10">
        <v>31.5</v>
      </c>
      <c r="CF457" s="10">
        <v>0.8</v>
      </c>
    </row>
    <row r="458" spans="1:84" x14ac:dyDescent="0.25">
      <c r="A458" s="9"/>
      <c r="B458" s="57" t="s">
        <v>79</v>
      </c>
      <c r="C458" s="44"/>
      <c r="D458" s="45"/>
      <c r="E458" s="45"/>
      <c r="F458" s="45"/>
      <c r="G458" s="45"/>
      <c r="H458" s="45"/>
      <c r="I458" s="45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</row>
    <row r="459" spans="1:84" s="9" customFormat="1" x14ac:dyDescent="0.25">
      <c r="A459" s="9" t="str">
        <f>"-"</f>
        <v>-</v>
      </c>
      <c r="B459" s="46" t="s">
        <v>80</v>
      </c>
      <c r="C459" s="44" t="str">
        <f>"200"</f>
        <v>200</v>
      </c>
      <c r="D459" s="45">
        <v>1</v>
      </c>
      <c r="E459" s="45">
        <v>0</v>
      </c>
      <c r="F459" s="45">
        <v>0.2</v>
      </c>
      <c r="G459" s="45">
        <v>0</v>
      </c>
      <c r="H459" s="45">
        <v>20.2</v>
      </c>
      <c r="I459" s="45">
        <v>86.48</v>
      </c>
      <c r="J459" s="30">
        <v>0</v>
      </c>
      <c r="K459" s="30">
        <v>0</v>
      </c>
      <c r="L459" s="30">
        <v>0</v>
      </c>
      <c r="M459" s="30">
        <v>0</v>
      </c>
      <c r="N459" s="30">
        <v>19.8</v>
      </c>
      <c r="O459" s="30">
        <v>0.4</v>
      </c>
      <c r="P459" s="30">
        <v>0.4</v>
      </c>
      <c r="Q459" s="30">
        <v>0</v>
      </c>
      <c r="R459" s="30">
        <v>0</v>
      </c>
      <c r="S459" s="30">
        <v>1</v>
      </c>
      <c r="T459" s="30">
        <v>0.6</v>
      </c>
      <c r="U459" s="30">
        <v>52</v>
      </c>
      <c r="V459" s="30">
        <v>240</v>
      </c>
      <c r="W459" s="30">
        <v>0.02</v>
      </c>
      <c r="X459" s="30">
        <v>0.2</v>
      </c>
      <c r="Y459" s="30">
        <v>4</v>
      </c>
      <c r="Z459" s="51">
        <v>0.4</v>
      </c>
      <c r="AA459" s="9">
        <v>0</v>
      </c>
      <c r="AB459" s="9">
        <v>0</v>
      </c>
      <c r="AC459" s="9">
        <v>28</v>
      </c>
      <c r="AD459" s="9">
        <v>28</v>
      </c>
      <c r="AE459" s="9">
        <v>4</v>
      </c>
      <c r="AF459" s="9">
        <v>16</v>
      </c>
      <c r="AG459" s="9">
        <v>4</v>
      </c>
      <c r="AH459" s="9">
        <v>14</v>
      </c>
      <c r="AI459" s="9">
        <v>26</v>
      </c>
      <c r="AJ459" s="9">
        <v>16</v>
      </c>
      <c r="AK459" s="9">
        <v>116</v>
      </c>
      <c r="AL459" s="9">
        <v>10</v>
      </c>
      <c r="AM459" s="9">
        <v>22</v>
      </c>
      <c r="AN459" s="9">
        <v>64</v>
      </c>
      <c r="AO459" s="9">
        <v>340</v>
      </c>
      <c r="AP459" s="9">
        <v>20</v>
      </c>
      <c r="AQ459" s="9">
        <v>24</v>
      </c>
      <c r="AR459" s="9">
        <v>10</v>
      </c>
      <c r="AS459" s="9">
        <v>8</v>
      </c>
      <c r="AT459" s="9">
        <v>2.06</v>
      </c>
      <c r="AU459" s="9">
        <v>1.22</v>
      </c>
      <c r="AV459" s="9">
        <v>0.62</v>
      </c>
      <c r="AW459" s="9">
        <v>1.22</v>
      </c>
      <c r="AX459" s="9">
        <v>1.32</v>
      </c>
      <c r="AY459" s="9">
        <v>9.2200000000000006</v>
      </c>
      <c r="AZ459" s="9">
        <v>0.7</v>
      </c>
      <c r="BA459" s="9">
        <v>11.44</v>
      </c>
      <c r="BB459" s="9">
        <v>0.36</v>
      </c>
      <c r="BC459" s="9">
        <v>6.3</v>
      </c>
      <c r="BD459" s="9">
        <v>0.6</v>
      </c>
      <c r="BE459" s="9">
        <v>0</v>
      </c>
      <c r="BF459" s="9">
        <v>0</v>
      </c>
      <c r="BG459" s="9">
        <v>0</v>
      </c>
      <c r="BH459" s="9">
        <v>1.64</v>
      </c>
      <c r="BI459" s="9">
        <v>14.04</v>
      </c>
      <c r="BJ459" s="9">
        <v>0.14000000000000001</v>
      </c>
      <c r="BK459" s="9">
        <v>0</v>
      </c>
      <c r="BL459" s="9">
        <v>1.26</v>
      </c>
      <c r="BM459" s="9">
        <v>0.54</v>
      </c>
      <c r="BN459" s="9">
        <v>1.02</v>
      </c>
      <c r="BO459" s="9">
        <v>0</v>
      </c>
      <c r="BP459" s="9">
        <v>0</v>
      </c>
      <c r="BQ459" s="9">
        <v>0</v>
      </c>
      <c r="BR459" s="9">
        <v>176.2</v>
      </c>
      <c r="BT459" s="9">
        <v>0</v>
      </c>
      <c r="BV459" s="9">
        <v>0</v>
      </c>
      <c r="BW459" s="9">
        <v>0</v>
      </c>
      <c r="BX459" s="9">
        <v>0</v>
      </c>
      <c r="BY459" s="9">
        <v>0</v>
      </c>
      <c r="BZ459" s="9">
        <v>0</v>
      </c>
      <c r="CA459" s="9">
        <v>0</v>
      </c>
      <c r="CB459" s="9">
        <v>0</v>
      </c>
      <c r="CC459" s="9">
        <v>0</v>
      </c>
      <c r="CD459" s="9">
        <v>0</v>
      </c>
      <c r="CE459" s="9">
        <v>0</v>
      </c>
      <c r="CF459" s="9">
        <v>0</v>
      </c>
    </row>
    <row r="460" spans="1:84" s="10" customFormat="1" x14ac:dyDescent="0.25">
      <c r="A460" s="47"/>
      <c r="B460" s="48" t="s">
        <v>81</v>
      </c>
      <c r="C460" s="22" t="str">
        <f>C459</f>
        <v>200</v>
      </c>
      <c r="D460" s="49">
        <v>1</v>
      </c>
      <c r="E460" s="49">
        <v>0</v>
      </c>
      <c r="F460" s="49">
        <v>0.2</v>
      </c>
      <c r="G460" s="49">
        <v>0</v>
      </c>
      <c r="H460" s="49">
        <v>20.2</v>
      </c>
      <c r="I460" s="49">
        <v>86.48</v>
      </c>
      <c r="J460" s="17">
        <v>0</v>
      </c>
      <c r="K460" s="17">
        <v>0</v>
      </c>
      <c r="L460" s="17">
        <v>0</v>
      </c>
      <c r="M460" s="17">
        <v>0</v>
      </c>
      <c r="N460" s="17">
        <v>19.8</v>
      </c>
      <c r="O460" s="17">
        <v>0.4</v>
      </c>
      <c r="P460" s="17">
        <v>0.4</v>
      </c>
      <c r="Q460" s="17">
        <v>0</v>
      </c>
      <c r="R460" s="17">
        <v>0</v>
      </c>
      <c r="S460" s="17">
        <v>1</v>
      </c>
      <c r="T460" s="17">
        <v>0.6</v>
      </c>
      <c r="U460" s="17">
        <v>52</v>
      </c>
      <c r="V460" s="17">
        <v>240</v>
      </c>
      <c r="W460" s="17">
        <v>0.02</v>
      </c>
      <c r="X460" s="17">
        <v>0.2</v>
      </c>
      <c r="Y460" s="17">
        <v>4</v>
      </c>
      <c r="Z460" s="10">
        <v>0.4</v>
      </c>
      <c r="AA460" s="10">
        <v>0</v>
      </c>
      <c r="AB460" s="10">
        <v>0</v>
      </c>
      <c r="AC460" s="10">
        <v>28</v>
      </c>
      <c r="AD460" s="10">
        <v>28</v>
      </c>
      <c r="AE460" s="10">
        <v>4</v>
      </c>
      <c r="AF460" s="10">
        <v>16</v>
      </c>
      <c r="AG460" s="10">
        <v>4</v>
      </c>
      <c r="AH460" s="10">
        <v>14</v>
      </c>
      <c r="AI460" s="10">
        <v>26</v>
      </c>
      <c r="AJ460" s="10">
        <v>16</v>
      </c>
      <c r="AK460" s="10">
        <v>116</v>
      </c>
      <c r="AL460" s="10">
        <v>10</v>
      </c>
      <c r="AM460" s="10">
        <v>22</v>
      </c>
      <c r="AN460" s="10">
        <v>64</v>
      </c>
      <c r="AO460" s="10">
        <v>340</v>
      </c>
      <c r="AP460" s="10">
        <v>20</v>
      </c>
      <c r="AQ460" s="10">
        <v>24</v>
      </c>
      <c r="AR460" s="10">
        <v>10</v>
      </c>
      <c r="AS460" s="10">
        <v>8</v>
      </c>
      <c r="AT460" s="10">
        <v>2.06</v>
      </c>
      <c r="AU460" s="10">
        <v>1.22</v>
      </c>
      <c r="AV460" s="10">
        <v>0.62</v>
      </c>
      <c r="AW460" s="10">
        <v>1.22</v>
      </c>
      <c r="AX460" s="10">
        <v>1.32</v>
      </c>
      <c r="AY460" s="10">
        <v>9.2200000000000006</v>
      </c>
      <c r="AZ460" s="10">
        <v>0.7</v>
      </c>
      <c r="BA460" s="10">
        <v>11.44</v>
      </c>
      <c r="BB460" s="10">
        <v>0.36</v>
      </c>
      <c r="BC460" s="10">
        <v>6.3</v>
      </c>
      <c r="BD460" s="10">
        <v>0.6</v>
      </c>
      <c r="BE460" s="10">
        <v>0</v>
      </c>
      <c r="BF460" s="10">
        <v>0</v>
      </c>
      <c r="BG460" s="10">
        <v>0</v>
      </c>
      <c r="BH460" s="10">
        <v>1.64</v>
      </c>
      <c r="BI460" s="10">
        <v>14.04</v>
      </c>
      <c r="BJ460" s="10">
        <v>0.14000000000000001</v>
      </c>
      <c r="BK460" s="10">
        <v>0</v>
      </c>
      <c r="BL460" s="10">
        <v>1.26</v>
      </c>
      <c r="BM460" s="10">
        <v>0.54</v>
      </c>
      <c r="BN460" s="10">
        <v>1.02</v>
      </c>
      <c r="BO460" s="10">
        <v>0</v>
      </c>
      <c r="BP460" s="10">
        <v>0</v>
      </c>
      <c r="BQ460" s="10">
        <v>0</v>
      </c>
      <c r="BR460" s="10">
        <v>176.2</v>
      </c>
      <c r="BS460" s="10" t="e">
        <f>$I$460/#REF!*100</f>
        <v>#REF!</v>
      </c>
      <c r="BT460" s="10">
        <v>0</v>
      </c>
      <c r="BV460" s="10">
        <v>0</v>
      </c>
      <c r="BW460" s="10">
        <v>0</v>
      </c>
      <c r="BX460" s="10">
        <v>0</v>
      </c>
      <c r="BY460" s="10">
        <v>0</v>
      </c>
      <c r="BZ460" s="10">
        <v>0</v>
      </c>
      <c r="CA460" s="10">
        <v>0</v>
      </c>
      <c r="CB460" s="10">
        <v>0</v>
      </c>
      <c r="CC460" s="10">
        <v>0</v>
      </c>
      <c r="CD460" s="10">
        <v>0</v>
      </c>
      <c r="CE460" s="10">
        <v>0</v>
      </c>
      <c r="CF460" s="10">
        <v>0</v>
      </c>
    </row>
    <row r="461" spans="1:84" x14ac:dyDescent="0.25">
      <c r="A461" s="9"/>
      <c r="B461" s="57" t="s">
        <v>82</v>
      </c>
      <c r="C461" s="44"/>
      <c r="D461" s="45"/>
      <c r="E461" s="45"/>
      <c r="F461" s="45"/>
      <c r="G461" s="45"/>
      <c r="H461" s="45"/>
      <c r="I461" s="45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</row>
    <row r="462" spans="1:84" s="8" customFormat="1" x14ac:dyDescent="0.25">
      <c r="A462" s="9" t="str">
        <f>"22/1"</f>
        <v>22/1</v>
      </c>
      <c r="B462" s="46" t="s">
        <v>194</v>
      </c>
      <c r="C462" s="44" t="str">
        <f>"100"</f>
        <v>100</v>
      </c>
      <c r="D462" s="45">
        <v>0.89</v>
      </c>
      <c r="E462" s="45">
        <v>0</v>
      </c>
      <c r="F462" s="45">
        <v>5.04</v>
      </c>
      <c r="G462" s="45">
        <v>5.04</v>
      </c>
      <c r="H462" s="45">
        <v>2.96</v>
      </c>
      <c r="I462" s="45">
        <v>63.786729999999999</v>
      </c>
      <c r="J462" s="30">
        <v>0.63</v>
      </c>
      <c r="K462" s="30">
        <v>3.25</v>
      </c>
      <c r="L462" s="30">
        <v>0</v>
      </c>
      <c r="M462" s="30">
        <v>0</v>
      </c>
      <c r="N462" s="30">
        <v>2.77</v>
      </c>
      <c r="O462" s="30">
        <v>0.19</v>
      </c>
      <c r="P462" s="30">
        <v>1.1299999999999999</v>
      </c>
      <c r="Q462" s="30">
        <v>0</v>
      </c>
      <c r="R462" s="30">
        <v>0</v>
      </c>
      <c r="S462" s="30">
        <v>0.44</v>
      </c>
      <c r="T462" s="30">
        <v>1.05</v>
      </c>
      <c r="U462" s="30">
        <v>194.68</v>
      </c>
      <c r="V462" s="30">
        <v>204.33</v>
      </c>
      <c r="W462" s="30">
        <v>0.04</v>
      </c>
      <c r="X462" s="30">
        <v>0.33</v>
      </c>
      <c r="Y462" s="30">
        <v>16.66</v>
      </c>
      <c r="Z462" s="50">
        <v>0</v>
      </c>
      <c r="AA462" s="8">
        <v>0</v>
      </c>
      <c r="AB462" s="8">
        <v>0</v>
      </c>
      <c r="AC462" s="8">
        <v>30.87</v>
      </c>
      <c r="AD462" s="8">
        <v>31.07</v>
      </c>
      <c r="AE462" s="8">
        <v>6.08</v>
      </c>
      <c r="AF462" s="8">
        <v>23.47</v>
      </c>
      <c r="AG462" s="8">
        <v>6.13</v>
      </c>
      <c r="AH462" s="8">
        <v>19.75</v>
      </c>
      <c r="AI462" s="8">
        <v>24.7</v>
      </c>
      <c r="AJ462" s="8">
        <v>31.12</v>
      </c>
      <c r="AK462" s="8">
        <v>90.99</v>
      </c>
      <c r="AL462" s="8">
        <v>12.25</v>
      </c>
      <c r="AM462" s="8">
        <v>22.15</v>
      </c>
      <c r="AN462" s="8">
        <v>313.60000000000002</v>
      </c>
      <c r="AO462" s="8">
        <v>0</v>
      </c>
      <c r="AP462" s="8">
        <v>16.809999999999999</v>
      </c>
      <c r="AQ462" s="8">
        <v>24.65</v>
      </c>
      <c r="AR462" s="8">
        <v>21.51</v>
      </c>
      <c r="AS462" s="8">
        <v>5.54</v>
      </c>
      <c r="AT462" s="8">
        <v>0</v>
      </c>
      <c r="AU462" s="8">
        <v>0</v>
      </c>
      <c r="AV462" s="8">
        <v>0</v>
      </c>
      <c r="AW462" s="8">
        <v>0</v>
      </c>
      <c r="AX462" s="8">
        <v>0</v>
      </c>
      <c r="AY462" s="8">
        <v>0</v>
      </c>
      <c r="AZ462" s="8">
        <v>0</v>
      </c>
      <c r="BA462" s="8">
        <v>0.3</v>
      </c>
      <c r="BB462" s="8">
        <v>0</v>
      </c>
      <c r="BC462" s="8">
        <v>0.2</v>
      </c>
      <c r="BD462" s="8">
        <v>0.01</v>
      </c>
      <c r="BE462" s="8">
        <v>0.03</v>
      </c>
      <c r="BF462" s="8">
        <v>0</v>
      </c>
      <c r="BG462" s="8">
        <v>0</v>
      </c>
      <c r="BH462" s="8">
        <v>0</v>
      </c>
      <c r="BI462" s="8">
        <v>1.1599999999999999</v>
      </c>
      <c r="BJ462" s="8">
        <v>0</v>
      </c>
      <c r="BK462" s="8">
        <v>0</v>
      </c>
      <c r="BL462" s="8">
        <v>2.89</v>
      </c>
      <c r="BM462" s="8">
        <v>0</v>
      </c>
      <c r="BN462" s="8">
        <v>0</v>
      </c>
      <c r="BO462" s="8">
        <v>0</v>
      </c>
      <c r="BP462" s="8">
        <v>0</v>
      </c>
      <c r="BQ462" s="8">
        <v>0</v>
      </c>
      <c r="BR462" s="8">
        <v>88.76</v>
      </c>
      <c r="BT462" s="8">
        <v>69.739999999999995</v>
      </c>
      <c r="BV462" s="8">
        <v>0</v>
      </c>
      <c r="BW462" s="8">
        <v>0</v>
      </c>
      <c r="BX462" s="8">
        <v>0</v>
      </c>
      <c r="BY462" s="8">
        <v>0</v>
      </c>
      <c r="BZ462" s="8">
        <v>0</v>
      </c>
      <c r="CA462" s="8">
        <v>0</v>
      </c>
      <c r="CB462" s="8">
        <v>0</v>
      </c>
      <c r="CC462" s="8">
        <v>0</v>
      </c>
      <c r="CD462" s="8">
        <v>0</v>
      </c>
      <c r="CE462" s="8">
        <v>0</v>
      </c>
      <c r="CF462" s="8">
        <v>0.5</v>
      </c>
    </row>
    <row r="463" spans="1:84" s="8" customFormat="1" x14ac:dyDescent="0.25">
      <c r="A463" s="9" t="str">
        <f>"19/2"</f>
        <v>19/2</v>
      </c>
      <c r="B463" s="46" t="s">
        <v>195</v>
      </c>
      <c r="C463" s="44" t="str">
        <f>"300"</f>
        <v>300</v>
      </c>
      <c r="D463" s="45">
        <v>3.5</v>
      </c>
      <c r="E463" s="45">
        <v>0</v>
      </c>
      <c r="F463" s="45">
        <v>6.03</v>
      </c>
      <c r="G463" s="45">
        <v>6.85</v>
      </c>
      <c r="H463" s="45">
        <v>23.09</v>
      </c>
      <c r="I463" s="45">
        <v>167.106610285714</v>
      </c>
      <c r="J463" s="30">
        <v>0.88</v>
      </c>
      <c r="K463" s="30">
        <v>3.9</v>
      </c>
      <c r="L463" s="30">
        <v>0.13</v>
      </c>
      <c r="M463" s="30">
        <v>0</v>
      </c>
      <c r="N463" s="30">
        <v>3.02</v>
      </c>
      <c r="O463" s="30">
        <v>20.07</v>
      </c>
      <c r="P463" s="30">
        <v>2.2000000000000002</v>
      </c>
      <c r="Q463" s="30">
        <v>0</v>
      </c>
      <c r="R463" s="30">
        <v>0</v>
      </c>
      <c r="S463" s="30">
        <v>0.24</v>
      </c>
      <c r="T463" s="30">
        <v>2.85</v>
      </c>
      <c r="U463" s="30">
        <v>584.28</v>
      </c>
      <c r="V463" s="30">
        <v>491.92</v>
      </c>
      <c r="W463" s="30">
        <v>0.06</v>
      </c>
      <c r="X463" s="30">
        <v>1.2</v>
      </c>
      <c r="Y463" s="30">
        <v>7.5</v>
      </c>
      <c r="Z463" s="50">
        <v>0</v>
      </c>
      <c r="AA463" s="8">
        <v>0</v>
      </c>
      <c r="AB463" s="8">
        <v>0</v>
      </c>
      <c r="AC463" s="8">
        <v>256</v>
      </c>
      <c r="AD463" s="8">
        <v>92.39</v>
      </c>
      <c r="AE463" s="8">
        <v>49.74</v>
      </c>
      <c r="AF463" s="8">
        <v>91</v>
      </c>
      <c r="AG463" s="8">
        <v>41.6</v>
      </c>
      <c r="AH463" s="8">
        <v>116.29</v>
      </c>
      <c r="AI463" s="8">
        <v>200</v>
      </c>
      <c r="AJ463" s="8">
        <v>190.46</v>
      </c>
      <c r="AK463" s="8">
        <v>164.16</v>
      </c>
      <c r="AL463" s="8">
        <v>48.73</v>
      </c>
      <c r="AM463" s="8">
        <v>77.709999999999994</v>
      </c>
      <c r="AN463" s="8">
        <v>511.4</v>
      </c>
      <c r="AO463" s="8">
        <v>2.4</v>
      </c>
      <c r="AP463" s="8">
        <v>139.01</v>
      </c>
      <c r="AQ463" s="8">
        <v>122.03</v>
      </c>
      <c r="AR463" s="8">
        <v>82.46</v>
      </c>
      <c r="AS463" s="8">
        <v>36.67</v>
      </c>
      <c r="AT463" s="8">
        <v>0.01</v>
      </c>
      <c r="AU463" s="8">
        <v>0.01</v>
      </c>
      <c r="AV463" s="8">
        <v>0</v>
      </c>
      <c r="AW463" s="8">
        <v>0.01</v>
      </c>
      <c r="AX463" s="8">
        <v>0.01</v>
      </c>
      <c r="AY463" s="8">
        <v>0.06</v>
      </c>
      <c r="AZ463" s="8">
        <v>0</v>
      </c>
      <c r="BA463" s="8">
        <v>0.49</v>
      </c>
      <c r="BB463" s="8">
        <v>0</v>
      </c>
      <c r="BC463" s="8">
        <v>0.28000000000000003</v>
      </c>
      <c r="BD463" s="8">
        <v>0.02</v>
      </c>
      <c r="BE463" s="8">
        <v>0.04</v>
      </c>
      <c r="BF463" s="8">
        <v>0</v>
      </c>
      <c r="BG463" s="8">
        <v>0.01</v>
      </c>
      <c r="BH463" s="8">
        <v>0.02</v>
      </c>
      <c r="BI463" s="8">
        <v>1.53</v>
      </c>
      <c r="BJ463" s="8">
        <v>0</v>
      </c>
      <c r="BK463" s="8">
        <v>0</v>
      </c>
      <c r="BL463" s="8">
        <v>3.89</v>
      </c>
      <c r="BM463" s="8">
        <v>0.01</v>
      </c>
      <c r="BN463" s="8">
        <v>0.01</v>
      </c>
      <c r="BO463" s="8">
        <v>0</v>
      </c>
      <c r="BP463" s="8">
        <v>0</v>
      </c>
      <c r="BQ463" s="8">
        <v>0</v>
      </c>
      <c r="BR463" s="8">
        <v>315.99</v>
      </c>
      <c r="BT463" s="8">
        <v>242.63</v>
      </c>
      <c r="BV463" s="8">
        <v>0</v>
      </c>
      <c r="BW463" s="8">
        <v>0</v>
      </c>
      <c r="BX463" s="8">
        <v>0</v>
      </c>
      <c r="BY463" s="8">
        <v>0</v>
      </c>
      <c r="BZ463" s="8">
        <v>0</v>
      </c>
      <c r="CA463" s="8">
        <v>0</v>
      </c>
      <c r="CB463" s="8">
        <v>0</v>
      </c>
      <c r="CC463" s="8">
        <v>0</v>
      </c>
      <c r="CD463" s="8">
        <v>0</v>
      </c>
      <c r="CE463" s="8">
        <v>0</v>
      </c>
      <c r="CF463" s="8">
        <v>1.5</v>
      </c>
    </row>
    <row r="464" spans="1:84" s="8" customFormat="1" x14ac:dyDescent="0.25">
      <c r="A464" s="9" t="str">
        <f>"4/8"</f>
        <v>4/8</v>
      </c>
      <c r="B464" s="46" t="s">
        <v>196</v>
      </c>
      <c r="C464" s="44" t="str">
        <f>"250"</f>
        <v>250</v>
      </c>
      <c r="D464" s="45">
        <v>18.5</v>
      </c>
      <c r="E464" s="45">
        <v>14.88</v>
      </c>
      <c r="F464" s="45">
        <v>20.64</v>
      </c>
      <c r="G464" s="45">
        <v>10.65</v>
      </c>
      <c r="H464" s="45">
        <v>43.19</v>
      </c>
      <c r="I464" s="45">
        <v>441.56437499999998</v>
      </c>
      <c r="J464" s="30">
        <v>7.11</v>
      </c>
      <c r="K464" s="30">
        <v>6.5</v>
      </c>
      <c r="L464" s="30">
        <v>0</v>
      </c>
      <c r="M464" s="30">
        <v>0</v>
      </c>
      <c r="N464" s="30">
        <v>3.32</v>
      </c>
      <c r="O464" s="30">
        <v>39.869999999999997</v>
      </c>
      <c r="P464" s="30">
        <v>2.7</v>
      </c>
      <c r="Q464" s="30">
        <v>0</v>
      </c>
      <c r="R464" s="30">
        <v>0</v>
      </c>
      <c r="S464" s="30">
        <v>0.12</v>
      </c>
      <c r="T464" s="30">
        <v>3.09</v>
      </c>
      <c r="U464" s="30">
        <v>646.75</v>
      </c>
      <c r="V464" s="30">
        <v>358.32</v>
      </c>
      <c r="W464" s="30">
        <v>0.13</v>
      </c>
      <c r="X464" s="30">
        <v>4.04</v>
      </c>
      <c r="Y464" s="30">
        <v>1.2</v>
      </c>
      <c r="Z464" s="50">
        <v>0</v>
      </c>
      <c r="AA464" s="8">
        <v>0</v>
      </c>
      <c r="AB464" s="8">
        <v>0</v>
      </c>
      <c r="AC464" s="8">
        <v>1473.75</v>
      </c>
      <c r="AD464" s="8">
        <v>1352.49</v>
      </c>
      <c r="AE464" s="8">
        <v>427.45</v>
      </c>
      <c r="AF464" s="8">
        <v>748.36</v>
      </c>
      <c r="AG464" s="8">
        <v>216.61</v>
      </c>
      <c r="AH464" s="8">
        <v>815.36</v>
      </c>
      <c r="AI464" s="8">
        <v>1050.3599999999999</v>
      </c>
      <c r="AJ464" s="8">
        <v>1083.67</v>
      </c>
      <c r="AK464" s="8">
        <v>1675.25</v>
      </c>
      <c r="AL464" s="8">
        <v>633.85</v>
      </c>
      <c r="AM464" s="8">
        <v>893.44</v>
      </c>
      <c r="AN464" s="8">
        <v>3054.44</v>
      </c>
      <c r="AO464" s="8">
        <v>220.48</v>
      </c>
      <c r="AP464" s="8">
        <v>709.85</v>
      </c>
      <c r="AQ464" s="8">
        <v>782.16</v>
      </c>
      <c r="AR464" s="8">
        <v>663.53</v>
      </c>
      <c r="AS464" s="8">
        <v>275.48</v>
      </c>
      <c r="AT464" s="8">
        <v>0.01</v>
      </c>
      <c r="AU464" s="8">
        <v>0.01</v>
      </c>
      <c r="AV464" s="8">
        <v>0</v>
      </c>
      <c r="AW464" s="8">
        <v>0.01</v>
      </c>
      <c r="AX464" s="8">
        <v>0.01</v>
      </c>
      <c r="AY464" s="8">
        <v>7.0000000000000007E-2</v>
      </c>
      <c r="AZ464" s="8">
        <v>0</v>
      </c>
      <c r="BA464" s="8">
        <v>0.72</v>
      </c>
      <c r="BB464" s="8">
        <v>0</v>
      </c>
      <c r="BC464" s="8">
        <v>0.42</v>
      </c>
      <c r="BD464" s="8">
        <v>0.03</v>
      </c>
      <c r="BE464" s="8">
        <v>0.06</v>
      </c>
      <c r="BF464" s="8">
        <v>0</v>
      </c>
      <c r="BG464" s="8">
        <v>0.01</v>
      </c>
      <c r="BH464" s="8">
        <v>0.01</v>
      </c>
      <c r="BI464" s="8">
        <v>2.35</v>
      </c>
      <c r="BJ464" s="8">
        <v>0</v>
      </c>
      <c r="BK464" s="8">
        <v>0</v>
      </c>
      <c r="BL464" s="8">
        <v>6.03</v>
      </c>
      <c r="BM464" s="8">
        <v>0</v>
      </c>
      <c r="BN464" s="8">
        <v>0.01</v>
      </c>
      <c r="BO464" s="8">
        <v>0</v>
      </c>
      <c r="BP464" s="8">
        <v>0</v>
      </c>
      <c r="BQ464" s="8">
        <v>0</v>
      </c>
      <c r="BR464" s="8">
        <v>224.31</v>
      </c>
      <c r="BT464" s="8">
        <v>480</v>
      </c>
      <c r="BV464" s="8">
        <v>0</v>
      </c>
      <c r="BW464" s="8">
        <v>0</v>
      </c>
      <c r="BX464" s="8">
        <v>0</v>
      </c>
      <c r="BY464" s="8">
        <v>0</v>
      </c>
      <c r="BZ464" s="8">
        <v>0</v>
      </c>
      <c r="CA464" s="8">
        <v>0</v>
      </c>
      <c r="CB464" s="8">
        <v>0</v>
      </c>
      <c r="CC464" s="8">
        <v>0</v>
      </c>
      <c r="CD464" s="8">
        <v>0</v>
      </c>
      <c r="CE464" s="8">
        <v>0</v>
      </c>
      <c r="CF464" s="8">
        <v>1.5</v>
      </c>
    </row>
    <row r="465" spans="1:84" s="8" customFormat="1" x14ac:dyDescent="0.25">
      <c r="A465" s="9" t="str">
        <f>"-"</f>
        <v>-</v>
      </c>
      <c r="B465" s="46" t="s">
        <v>87</v>
      </c>
      <c r="C465" s="44" t="str">
        <f>"120"</f>
        <v>120</v>
      </c>
      <c r="D465" s="45">
        <v>7.92</v>
      </c>
      <c r="E465" s="45">
        <v>0</v>
      </c>
      <c r="F465" s="45">
        <v>1.44</v>
      </c>
      <c r="G465" s="45">
        <v>1.44</v>
      </c>
      <c r="H465" s="45">
        <v>40.08</v>
      </c>
      <c r="I465" s="45">
        <v>232.05600000000001</v>
      </c>
      <c r="J465" s="30">
        <v>0.24</v>
      </c>
      <c r="K465" s="30">
        <v>0</v>
      </c>
      <c r="L465" s="30">
        <v>0</v>
      </c>
      <c r="M465" s="30">
        <v>0</v>
      </c>
      <c r="N465" s="30">
        <v>1.44</v>
      </c>
      <c r="O465" s="30">
        <v>38.64</v>
      </c>
      <c r="P465" s="30">
        <v>9.9600000000000009</v>
      </c>
      <c r="Q465" s="30">
        <v>0</v>
      </c>
      <c r="R465" s="30">
        <v>0</v>
      </c>
      <c r="S465" s="30">
        <v>1.2</v>
      </c>
      <c r="T465" s="30">
        <v>3</v>
      </c>
      <c r="U465" s="30">
        <v>732</v>
      </c>
      <c r="V465" s="30">
        <v>294</v>
      </c>
      <c r="W465" s="30">
        <v>0.1</v>
      </c>
      <c r="X465" s="30">
        <v>0.84</v>
      </c>
      <c r="Y465" s="30">
        <v>0</v>
      </c>
      <c r="Z465" s="50">
        <v>0</v>
      </c>
      <c r="AA465" s="8">
        <v>0</v>
      </c>
      <c r="AB465" s="8">
        <v>0</v>
      </c>
      <c r="AC465" s="8">
        <v>512.4</v>
      </c>
      <c r="AD465" s="8">
        <v>267.60000000000002</v>
      </c>
      <c r="AE465" s="8">
        <v>111.6</v>
      </c>
      <c r="AF465" s="8">
        <v>237.6</v>
      </c>
      <c r="AG465" s="8">
        <v>96</v>
      </c>
      <c r="AH465" s="8">
        <v>445.2</v>
      </c>
      <c r="AI465" s="8">
        <v>356.4</v>
      </c>
      <c r="AJ465" s="8">
        <v>349.2</v>
      </c>
      <c r="AK465" s="8">
        <v>556.79999999999995</v>
      </c>
      <c r="AL465" s="8">
        <v>148.80000000000001</v>
      </c>
      <c r="AM465" s="8">
        <v>372</v>
      </c>
      <c r="AN465" s="8">
        <v>1834.8</v>
      </c>
      <c r="AO465" s="8">
        <v>0</v>
      </c>
      <c r="AP465" s="8">
        <v>631.20000000000005</v>
      </c>
      <c r="AQ465" s="8">
        <v>349.2</v>
      </c>
      <c r="AR465" s="8">
        <v>216</v>
      </c>
      <c r="AS465" s="8">
        <v>156</v>
      </c>
      <c r="AT465" s="8">
        <v>0</v>
      </c>
      <c r="AU465" s="8">
        <v>0</v>
      </c>
      <c r="AV465" s="8">
        <v>0</v>
      </c>
      <c r="AW465" s="8">
        <v>0</v>
      </c>
      <c r="AX465" s="8">
        <v>0</v>
      </c>
      <c r="AY465" s="8">
        <v>0</v>
      </c>
      <c r="AZ465" s="8">
        <v>0</v>
      </c>
      <c r="BA465" s="8">
        <v>0.17</v>
      </c>
      <c r="BB465" s="8">
        <v>0</v>
      </c>
      <c r="BC465" s="8">
        <v>0.01</v>
      </c>
      <c r="BD465" s="8">
        <v>0.02</v>
      </c>
      <c r="BE465" s="8">
        <v>0</v>
      </c>
      <c r="BF465" s="8">
        <v>0</v>
      </c>
      <c r="BG465" s="8">
        <v>0</v>
      </c>
      <c r="BH465" s="8">
        <v>0.01</v>
      </c>
      <c r="BI465" s="8">
        <v>0.13</v>
      </c>
      <c r="BJ465" s="8">
        <v>0</v>
      </c>
      <c r="BK465" s="8">
        <v>0</v>
      </c>
      <c r="BL465" s="8">
        <v>0.57999999999999996</v>
      </c>
      <c r="BM465" s="8">
        <v>0.1</v>
      </c>
      <c r="BN465" s="8">
        <v>0</v>
      </c>
      <c r="BO465" s="8">
        <v>0</v>
      </c>
      <c r="BP465" s="8">
        <v>0</v>
      </c>
      <c r="BQ465" s="8">
        <v>0</v>
      </c>
      <c r="BR465" s="8">
        <v>56.4</v>
      </c>
      <c r="BT465" s="8">
        <v>1</v>
      </c>
      <c r="BV465" s="8">
        <v>0</v>
      </c>
      <c r="BW465" s="8">
        <v>0</v>
      </c>
      <c r="BX465" s="8">
        <v>0</v>
      </c>
      <c r="BY465" s="8">
        <v>0</v>
      </c>
      <c r="BZ465" s="8">
        <v>0</v>
      </c>
      <c r="CA465" s="8">
        <v>0</v>
      </c>
      <c r="CB465" s="8">
        <v>0</v>
      </c>
      <c r="CC465" s="8">
        <v>0</v>
      </c>
      <c r="CD465" s="8">
        <v>0</v>
      </c>
      <c r="CE465" s="8">
        <v>0</v>
      </c>
      <c r="CF465" s="8">
        <v>0</v>
      </c>
    </row>
    <row r="466" spans="1:84" s="9" customFormat="1" x14ac:dyDescent="0.25">
      <c r="A466" s="9" t="str">
        <f>"4/10"</f>
        <v>4/10</v>
      </c>
      <c r="B466" s="46" t="s">
        <v>113</v>
      </c>
      <c r="C466" s="44" t="str">
        <f>"200"</f>
        <v>200</v>
      </c>
      <c r="D466" s="45">
        <v>0.33</v>
      </c>
      <c r="E466" s="45">
        <v>0</v>
      </c>
      <c r="F466" s="45">
        <v>0.02</v>
      </c>
      <c r="G466" s="45">
        <v>0.02</v>
      </c>
      <c r="H466" s="45">
        <v>20.16</v>
      </c>
      <c r="I466" s="45">
        <v>80.164000000000001</v>
      </c>
      <c r="J466" s="30">
        <v>0</v>
      </c>
      <c r="K466" s="30">
        <v>0</v>
      </c>
      <c r="L466" s="30">
        <v>0</v>
      </c>
      <c r="M466" s="30">
        <v>0</v>
      </c>
      <c r="N466" s="30">
        <v>20.010000000000002</v>
      </c>
      <c r="O466" s="30">
        <v>0.15</v>
      </c>
      <c r="P466" s="30">
        <v>1.02</v>
      </c>
      <c r="Q466" s="30">
        <v>0</v>
      </c>
      <c r="R466" s="30">
        <v>0</v>
      </c>
      <c r="S466" s="30">
        <v>0</v>
      </c>
      <c r="T466" s="30">
        <v>0.34</v>
      </c>
      <c r="U466" s="30">
        <v>1</v>
      </c>
      <c r="V466" s="30">
        <v>86.3</v>
      </c>
      <c r="W466" s="30">
        <v>0.01</v>
      </c>
      <c r="X466" s="30">
        <v>0.15</v>
      </c>
      <c r="Y466" s="30">
        <v>20.2</v>
      </c>
      <c r="Z466" s="51">
        <v>0</v>
      </c>
      <c r="AA466" s="9">
        <v>0</v>
      </c>
      <c r="AB466" s="9">
        <v>0</v>
      </c>
      <c r="AC466" s="9">
        <v>0</v>
      </c>
      <c r="AD466" s="9">
        <v>0</v>
      </c>
      <c r="AE466" s="9">
        <v>0</v>
      </c>
      <c r="AF466" s="9">
        <v>0</v>
      </c>
      <c r="AG466" s="9">
        <v>0</v>
      </c>
      <c r="AH466" s="9">
        <v>0</v>
      </c>
      <c r="AI466" s="9">
        <v>0</v>
      </c>
      <c r="AJ466" s="9">
        <v>0</v>
      </c>
      <c r="AK466" s="9">
        <v>0</v>
      </c>
      <c r="AL466" s="9">
        <v>0</v>
      </c>
      <c r="AM466" s="9">
        <v>0</v>
      </c>
      <c r="AN466" s="9">
        <v>0</v>
      </c>
      <c r="AO466" s="9">
        <v>0</v>
      </c>
      <c r="AP466" s="9">
        <v>0</v>
      </c>
      <c r="AQ466" s="9">
        <v>0</v>
      </c>
      <c r="AR466" s="9">
        <v>0</v>
      </c>
      <c r="AS466" s="9">
        <v>0</v>
      </c>
      <c r="AT466" s="9">
        <v>0</v>
      </c>
      <c r="AU466" s="9">
        <v>0</v>
      </c>
      <c r="AV466" s="9">
        <v>0</v>
      </c>
      <c r="AW466" s="9">
        <v>0</v>
      </c>
      <c r="AX466" s="9">
        <v>0</v>
      </c>
      <c r="AY466" s="9">
        <v>0</v>
      </c>
      <c r="AZ466" s="9">
        <v>0</v>
      </c>
      <c r="BA466" s="9">
        <v>0</v>
      </c>
      <c r="BB466" s="9">
        <v>0</v>
      </c>
      <c r="BC466" s="9">
        <v>0</v>
      </c>
      <c r="BD466" s="9">
        <v>0</v>
      </c>
      <c r="BE466" s="9">
        <v>0</v>
      </c>
      <c r="BF466" s="9">
        <v>0</v>
      </c>
      <c r="BG466" s="9">
        <v>0</v>
      </c>
      <c r="BH466" s="9">
        <v>0</v>
      </c>
      <c r="BI466" s="9">
        <v>0</v>
      </c>
      <c r="BJ466" s="9">
        <v>0</v>
      </c>
      <c r="BK466" s="9">
        <v>0</v>
      </c>
      <c r="BL466" s="9">
        <v>0</v>
      </c>
      <c r="BM466" s="9">
        <v>0</v>
      </c>
      <c r="BN466" s="9">
        <v>0</v>
      </c>
      <c r="BO466" s="9">
        <v>0</v>
      </c>
      <c r="BP466" s="9">
        <v>0</v>
      </c>
      <c r="BQ466" s="9">
        <v>0</v>
      </c>
      <c r="BR466" s="9">
        <v>0</v>
      </c>
      <c r="BT466" s="9">
        <v>29.17</v>
      </c>
      <c r="BV466" s="9">
        <v>0</v>
      </c>
      <c r="BW466" s="9">
        <v>0</v>
      </c>
      <c r="BX466" s="9">
        <v>0</v>
      </c>
      <c r="BY466" s="9">
        <v>0</v>
      </c>
      <c r="BZ466" s="9">
        <v>0</v>
      </c>
      <c r="CA466" s="9">
        <v>0</v>
      </c>
      <c r="CB466" s="9">
        <v>0</v>
      </c>
      <c r="CC466" s="9">
        <v>0</v>
      </c>
      <c r="CD466" s="9">
        <v>0</v>
      </c>
      <c r="CE466" s="9">
        <v>15</v>
      </c>
      <c r="CF466" s="9">
        <v>0</v>
      </c>
    </row>
    <row r="467" spans="1:84" s="10" customFormat="1" x14ac:dyDescent="0.25">
      <c r="A467" s="47"/>
      <c r="B467" s="48" t="s">
        <v>89</v>
      </c>
      <c r="C467" s="22">
        <f>C466+C465+C464+C463+C462+C461</f>
        <v>970</v>
      </c>
      <c r="D467" s="49">
        <v>31.14</v>
      </c>
      <c r="E467" s="49">
        <v>14.88</v>
      </c>
      <c r="F467" s="49">
        <v>33.159999999999997</v>
      </c>
      <c r="G467" s="49">
        <v>23.99</v>
      </c>
      <c r="H467" s="49">
        <v>129.47999999999999</v>
      </c>
      <c r="I467" s="49">
        <v>984.68</v>
      </c>
      <c r="J467" s="17">
        <v>8.85</v>
      </c>
      <c r="K467" s="17">
        <v>13.65</v>
      </c>
      <c r="L467" s="17">
        <v>0.13</v>
      </c>
      <c r="M467" s="17">
        <v>0</v>
      </c>
      <c r="N467" s="17">
        <v>30.56</v>
      </c>
      <c r="O467" s="17">
        <v>98.92</v>
      </c>
      <c r="P467" s="17">
        <v>17.02</v>
      </c>
      <c r="Q467" s="17">
        <v>0</v>
      </c>
      <c r="R467" s="17">
        <v>0</v>
      </c>
      <c r="S467" s="17">
        <v>1.99</v>
      </c>
      <c r="T467" s="17">
        <v>10.33</v>
      </c>
      <c r="U467" s="17">
        <v>2158.71</v>
      </c>
      <c r="V467" s="17">
        <v>1434.87</v>
      </c>
      <c r="W467" s="17">
        <v>0.34</v>
      </c>
      <c r="X467" s="17">
        <v>6.56</v>
      </c>
      <c r="Y467" s="17">
        <v>45.56</v>
      </c>
      <c r="Z467" s="10">
        <v>0</v>
      </c>
      <c r="AA467" s="10">
        <v>0</v>
      </c>
      <c r="AB467" s="10">
        <v>0</v>
      </c>
      <c r="AC467" s="10">
        <v>2273.02</v>
      </c>
      <c r="AD467" s="10">
        <v>1743.54</v>
      </c>
      <c r="AE467" s="10">
        <v>594.86</v>
      </c>
      <c r="AF467" s="10">
        <v>1100.43</v>
      </c>
      <c r="AG467" s="10">
        <v>360.34</v>
      </c>
      <c r="AH467" s="10">
        <v>1396.6</v>
      </c>
      <c r="AI467" s="10">
        <v>1631.45</v>
      </c>
      <c r="AJ467" s="10">
        <v>1654.45</v>
      </c>
      <c r="AK467" s="10">
        <v>2487.21</v>
      </c>
      <c r="AL467" s="10">
        <v>843.63</v>
      </c>
      <c r="AM467" s="10">
        <v>1365.31</v>
      </c>
      <c r="AN467" s="10">
        <v>5714.24</v>
      </c>
      <c r="AO467" s="10">
        <v>222.87</v>
      </c>
      <c r="AP467" s="10">
        <v>1496.86</v>
      </c>
      <c r="AQ467" s="10">
        <v>1278.03</v>
      </c>
      <c r="AR467" s="10">
        <v>983.5</v>
      </c>
      <c r="AS467" s="10">
        <v>473.69</v>
      </c>
      <c r="AT467" s="10">
        <v>0.03</v>
      </c>
      <c r="AU467" s="10">
        <v>0.02</v>
      </c>
      <c r="AV467" s="10">
        <v>0.01</v>
      </c>
      <c r="AW467" s="10">
        <v>0.02</v>
      </c>
      <c r="AX467" s="10">
        <v>0.02</v>
      </c>
      <c r="AY467" s="10">
        <v>0.13</v>
      </c>
      <c r="AZ467" s="10">
        <v>0.01</v>
      </c>
      <c r="BA467" s="10">
        <v>1.68</v>
      </c>
      <c r="BB467" s="10">
        <v>0</v>
      </c>
      <c r="BC467" s="10">
        <v>0.91</v>
      </c>
      <c r="BD467" s="10">
        <v>0.09</v>
      </c>
      <c r="BE467" s="10">
        <v>0.13</v>
      </c>
      <c r="BF467" s="10">
        <v>0</v>
      </c>
      <c r="BG467" s="10">
        <v>0.01</v>
      </c>
      <c r="BH467" s="10">
        <v>0.04</v>
      </c>
      <c r="BI467" s="10">
        <v>5.17</v>
      </c>
      <c r="BJ467" s="10">
        <v>0</v>
      </c>
      <c r="BK467" s="10">
        <v>0</v>
      </c>
      <c r="BL467" s="10">
        <v>13.39</v>
      </c>
      <c r="BM467" s="10">
        <v>0.11</v>
      </c>
      <c r="BN467" s="10">
        <v>0.01</v>
      </c>
      <c r="BO467" s="10">
        <v>0</v>
      </c>
      <c r="BP467" s="10">
        <v>0</v>
      </c>
      <c r="BQ467" s="10">
        <v>0</v>
      </c>
      <c r="BR467" s="10">
        <v>685.46</v>
      </c>
      <c r="BS467" s="10" t="e">
        <f>$I$467/#REF!*100</f>
        <v>#REF!</v>
      </c>
      <c r="BT467" s="10">
        <v>822.54</v>
      </c>
      <c r="BV467" s="10">
        <v>0</v>
      </c>
      <c r="BW467" s="10">
        <v>0</v>
      </c>
      <c r="BX467" s="10">
        <v>0</v>
      </c>
      <c r="BY467" s="10">
        <v>0</v>
      </c>
      <c r="BZ467" s="10">
        <v>0</v>
      </c>
      <c r="CA467" s="10">
        <v>0</v>
      </c>
      <c r="CB467" s="10">
        <v>0</v>
      </c>
      <c r="CC467" s="10">
        <v>0</v>
      </c>
      <c r="CD467" s="10">
        <v>0</v>
      </c>
      <c r="CE467" s="10">
        <v>15</v>
      </c>
      <c r="CF467" s="10">
        <v>3.5</v>
      </c>
    </row>
    <row r="468" spans="1:84" x14ac:dyDescent="0.25">
      <c r="A468" s="9"/>
      <c r="B468" s="57" t="s">
        <v>90</v>
      </c>
      <c r="C468" s="44"/>
      <c r="D468" s="45"/>
      <c r="E468" s="45"/>
      <c r="F468" s="45"/>
      <c r="G468" s="45"/>
      <c r="H468" s="45"/>
      <c r="I468" s="45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</row>
    <row r="469" spans="1:84" s="8" customFormat="1" x14ac:dyDescent="0.25">
      <c r="A469" s="9" t="str">
        <f>"21/10"</f>
        <v>21/10</v>
      </c>
      <c r="B469" s="46" t="s">
        <v>139</v>
      </c>
      <c r="C469" s="44" t="str">
        <f>"200"</f>
        <v>200</v>
      </c>
      <c r="D469" s="45">
        <v>5.45</v>
      </c>
      <c r="E469" s="45">
        <v>5.8</v>
      </c>
      <c r="F469" s="45">
        <v>4.4000000000000004</v>
      </c>
      <c r="G469" s="45">
        <v>0</v>
      </c>
      <c r="H469" s="45">
        <v>8.74</v>
      </c>
      <c r="I469" s="45">
        <v>95.204800000000006</v>
      </c>
      <c r="J469" s="30">
        <v>3.4</v>
      </c>
      <c r="K469" s="30">
        <v>0</v>
      </c>
      <c r="L469" s="30">
        <v>3.4</v>
      </c>
      <c r="M469" s="30">
        <v>0</v>
      </c>
      <c r="N469" s="30">
        <v>8.74</v>
      </c>
      <c r="O469" s="30">
        <v>0</v>
      </c>
      <c r="P469" s="30">
        <v>0</v>
      </c>
      <c r="Q469" s="30">
        <v>0</v>
      </c>
      <c r="R469" s="30">
        <v>0</v>
      </c>
      <c r="S469" s="30">
        <v>0.2</v>
      </c>
      <c r="T469" s="30">
        <v>1.4</v>
      </c>
      <c r="U469" s="30">
        <v>0</v>
      </c>
      <c r="V469" s="30">
        <v>256.95999999999998</v>
      </c>
      <c r="W469" s="30">
        <v>0.24</v>
      </c>
      <c r="X469" s="30">
        <v>0.16</v>
      </c>
      <c r="Y469" s="30">
        <v>1.04</v>
      </c>
      <c r="Z469" s="50">
        <v>0</v>
      </c>
      <c r="AA469" s="8">
        <v>0</v>
      </c>
      <c r="AB469" s="8">
        <v>0</v>
      </c>
      <c r="AC469" s="8">
        <v>0</v>
      </c>
      <c r="AD469" s="8">
        <v>0</v>
      </c>
      <c r="AE469" s="8">
        <v>0</v>
      </c>
      <c r="AF469" s="8">
        <v>0</v>
      </c>
      <c r="AG469" s="8">
        <v>0</v>
      </c>
      <c r="AH469" s="8">
        <v>0</v>
      </c>
      <c r="AI469" s="8">
        <v>0</v>
      </c>
      <c r="AJ469" s="8">
        <v>0</v>
      </c>
      <c r="AK469" s="8">
        <v>0</v>
      </c>
      <c r="AL469" s="8">
        <v>0</v>
      </c>
      <c r="AM469" s="8">
        <v>0</v>
      </c>
      <c r="AN469" s="8">
        <v>0</v>
      </c>
      <c r="AO469" s="8">
        <v>0</v>
      </c>
      <c r="AP469" s="8">
        <v>0</v>
      </c>
      <c r="AQ469" s="8">
        <v>0</v>
      </c>
      <c r="AR469" s="8">
        <v>0</v>
      </c>
      <c r="AS469" s="8">
        <v>0</v>
      </c>
      <c r="AT469" s="8">
        <v>0</v>
      </c>
      <c r="AU469" s="8">
        <v>0</v>
      </c>
      <c r="AV469" s="8">
        <v>0</v>
      </c>
      <c r="AW469" s="8">
        <v>0</v>
      </c>
      <c r="AX469" s="8">
        <v>0</v>
      </c>
      <c r="AY469" s="8">
        <v>0</v>
      </c>
      <c r="AZ469" s="8">
        <v>0</v>
      </c>
      <c r="BA469" s="8">
        <v>0</v>
      </c>
      <c r="BB469" s="8">
        <v>0</v>
      </c>
      <c r="BC469" s="8">
        <v>0</v>
      </c>
      <c r="BD469" s="8">
        <v>0</v>
      </c>
      <c r="BE469" s="8">
        <v>0</v>
      </c>
      <c r="BF469" s="8">
        <v>0</v>
      </c>
      <c r="BG469" s="8">
        <v>0</v>
      </c>
      <c r="BH469" s="8">
        <v>0</v>
      </c>
      <c r="BI469" s="8">
        <v>0</v>
      </c>
      <c r="BJ469" s="8">
        <v>0</v>
      </c>
      <c r="BK469" s="8">
        <v>0</v>
      </c>
      <c r="BL469" s="8">
        <v>0</v>
      </c>
      <c r="BM469" s="8">
        <v>0</v>
      </c>
      <c r="BN469" s="8">
        <v>0</v>
      </c>
      <c r="BO469" s="8">
        <v>0</v>
      </c>
      <c r="BP469" s="8">
        <v>0</v>
      </c>
      <c r="BQ469" s="8">
        <v>0</v>
      </c>
      <c r="BR469" s="8">
        <v>178</v>
      </c>
      <c r="BT469" s="8">
        <v>26.67</v>
      </c>
      <c r="BV469" s="8">
        <v>0</v>
      </c>
      <c r="BW469" s="8">
        <v>0</v>
      </c>
      <c r="BX469" s="8">
        <v>0</v>
      </c>
      <c r="BY469" s="8">
        <v>0</v>
      </c>
      <c r="BZ469" s="8">
        <v>0</v>
      </c>
      <c r="CA469" s="8">
        <v>0</v>
      </c>
      <c r="CB469" s="8">
        <v>0</v>
      </c>
      <c r="CC469" s="8">
        <v>0</v>
      </c>
      <c r="CD469" s="8">
        <v>0</v>
      </c>
      <c r="CE469" s="8">
        <v>0</v>
      </c>
      <c r="CF469" s="8">
        <v>0</v>
      </c>
    </row>
    <row r="470" spans="1:84" s="8" customFormat="1" x14ac:dyDescent="0.25">
      <c r="A470" s="9" t="str">
        <f>"-"</f>
        <v>-</v>
      </c>
      <c r="B470" s="46" t="s">
        <v>93</v>
      </c>
      <c r="C470" s="44" t="str">
        <f>"180"</f>
        <v>180</v>
      </c>
      <c r="D470" s="45">
        <v>0.72</v>
      </c>
      <c r="E470" s="45">
        <v>0</v>
      </c>
      <c r="F470" s="45">
        <v>0.72</v>
      </c>
      <c r="G470" s="45">
        <v>0.72</v>
      </c>
      <c r="H470" s="45">
        <v>17.64</v>
      </c>
      <c r="I470" s="45">
        <v>87.623999999999995</v>
      </c>
      <c r="J470" s="30">
        <v>0.18</v>
      </c>
      <c r="K470" s="30">
        <v>0</v>
      </c>
      <c r="L470" s="30">
        <v>0</v>
      </c>
      <c r="M470" s="30">
        <v>0</v>
      </c>
      <c r="N470" s="30">
        <v>16.2</v>
      </c>
      <c r="O470" s="30">
        <v>1.44</v>
      </c>
      <c r="P470" s="30">
        <v>3.24</v>
      </c>
      <c r="Q470" s="30">
        <v>0</v>
      </c>
      <c r="R470" s="30">
        <v>0</v>
      </c>
      <c r="S470" s="30">
        <v>1.44</v>
      </c>
      <c r="T470" s="30">
        <v>0.9</v>
      </c>
      <c r="U470" s="30">
        <v>46.8</v>
      </c>
      <c r="V470" s="30">
        <v>500.4</v>
      </c>
      <c r="W470" s="30">
        <v>0.04</v>
      </c>
      <c r="X470" s="30">
        <v>0.54</v>
      </c>
      <c r="Y470" s="30">
        <v>18</v>
      </c>
      <c r="Z470" s="50">
        <v>0</v>
      </c>
      <c r="AA470" s="8">
        <v>0</v>
      </c>
      <c r="AB470" s="8">
        <v>0</v>
      </c>
      <c r="AC470" s="8">
        <v>34.200000000000003</v>
      </c>
      <c r="AD470" s="8">
        <v>32.4</v>
      </c>
      <c r="AE470" s="8">
        <v>5.4</v>
      </c>
      <c r="AF470" s="8">
        <v>19.8</v>
      </c>
      <c r="AG470" s="8">
        <v>5.4</v>
      </c>
      <c r="AH470" s="8">
        <v>16.2</v>
      </c>
      <c r="AI470" s="8">
        <v>30.6</v>
      </c>
      <c r="AJ470" s="8">
        <v>18</v>
      </c>
      <c r="AK470" s="8">
        <v>140.4</v>
      </c>
      <c r="AL470" s="8">
        <v>12.6</v>
      </c>
      <c r="AM470" s="8">
        <v>25.2</v>
      </c>
      <c r="AN470" s="8">
        <v>75.599999999999994</v>
      </c>
      <c r="AO470" s="8">
        <v>0</v>
      </c>
      <c r="AP470" s="8">
        <v>23.4</v>
      </c>
      <c r="AQ470" s="8">
        <v>28.8</v>
      </c>
      <c r="AR470" s="8">
        <v>10.8</v>
      </c>
      <c r="AS470" s="8">
        <v>9</v>
      </c>
      <c r="AT470" s="8">
        <v>0</v>
      </c>
      <c r="AU470" s="8">
        <v>0</v>
      </c>
      <c r="AV470" s="8">
        <v>0</v>
      </c>
      <c r="AW470" s="8">
        <v>0</v>
      </c>
      <c r="AX470" s="8">
        <v>0</v>
      </c>
      <c r="AY470" s="8">
        <v>0</v>
      </c>
      <c r="AZ470" s="8">
        <v>0</v>
      </c>
      <c r="BA470" s="8">
        <v>0</v>
      </c>
      <c r="BB470" s="8">
        <v>0</v>
      </c>
      <c r="BC470" s="8">
        <v>0</v>
      </c>
      <c r="BD470" s="8">
        <v>0</v>
      </c>
      <c r="BE470" s="8">
        <v>0</v>
      </c>
      <c r="BF470" s="8">
        <v>0</v>
      </c>
      <c r="BG470" s="8">
        <v>0</v>
      </c>
      <c r="BH470" s="8">
        <v>0</v>
      </c>
      <c r="BI470" s="8">
        <v>0</v>
      </c>
      <c r="BJ470" s="8">
        <v>0</v>
      </c>
      <c r="BK470" s="8">
        <v>0</v>
      </c>
      <c r="BL470" s="8">
        <v>0</v>
      </c>
      <c r="BM470" s="8">
        <v>0</v>
      </c>
      <c r="BN470" s="8">
        <v>0</v>
      </c>
      <c r="BO470" s="8">
        <v>0</v>
      </c>
      <c r="BP470" s="8">
        <v>0</v>
      </c>
      <c r="BQ470" s="8">
        <v>0</v>
      </c>
      <c r="BR470" s="8">
        <v>155.34</v>
      </c>
      <c r="BT470" s="8">
        <v>9</v>
      </c>
      <c r="BV470" s="8">
        <v>0</v>
      </c>
      <c r="BW470" s="8">
        <v>0</v>
      </c>
      <c r="BX470" s="8">
        <v>0</v>
      </c>
      <c r="BY470" s="8">
        <v>0</v>
      </c>
      <c r="BZ470" s="8">
        <v>0</v>
      </c>
      <c r="CA470" s="8">
        <v>0</v>
      </c>
      <c r="CB470" s="8">
        <v>0</v>
      </c>
      <c r="CC470" s="8">
        <v>0</v>
      </c>
      <c r="CD470" s="8">
        <v>0</v>
      </c>
      <c r="CE470" s="8">
        <v>0</v>
      </c>
      <c r="CF470" s="8">
        <v>0</v>
      </c>
    </row>
    <row r="471" spans="1:84" s="9" customFormat="1" x14ac:dyDescent="0.25">
      <c r="A471" s="9" t="str">
        <f>"8/12"</f>
        <v>8/12</v>
      </c>
      <c r="B471" s="46" t="s">
        <v>197</v>
      </c>
      <c r="C471" s="44" t="str">
        <f>"60"</f>
        <v>60</v>
      </c>
      <c r="D471" s="45">
        <v>5.26</v>
      </c>
      <c r="E471" s="45">
        <v>0.83</v>
      </c>
      <c r="F471" s="45">
        <v>3.91</v>
      </c>
      <c r="G471" s="45">
        <v>3.64</v>
      </c>
      <c r="H471" s="45">
        <v>32.43</v>
      </c>
      <c r="I471" s="45">
        <v>190.47373328800001</v>
      </c>
      <c r="J471" s="30">
        <v>0.91</v>
      </c>
      <c r="K471" s="30">
        <v>2.02</v>
      </c>
      <c r="L471" s="30">
        <v>0</v>
      </c>
      <c r="M471" s="30">
        <v>0</v>
      </c>
      <c r="N471" s="30">
        <v>5.18</v>
      </c>
      <c r="O471" s="30">
        <v>27.25</v>
      </c>
      <c r="P471" s="30">
        <v>1.4</v>
      </c>
      <c r="Q471" s="30">
        <v>0</v>
      </c>
      <c r="R471" s="30">
        <v>0</v>
      </c>
      <c r="S471" s="30">
        <v>0.02</v>
      </c>
      <c r="T471" s="30">
        <v>1.07</v>
      </c>
      <c r="U471" s="30">
        <v>278.51</v>
      </c>
      <c r="V471" s="30">
        <v>76.97</v>
      </c>
      <c r="W471" s="30">
        <v>0.05</v>
      </c>
      <c r="X471" s="30">
        <v>0.5</v>
      </c>
      <c r="Y471" s="30">
        <v>0.1</v>
      </c>
      <c r="Z471" s="51">
        <v>0</v>
      </c>
      <c r="AA471" s="9">
        <v>0</v>
      </c>
      <c r="AB471" s="9">
        <v>0</v>
      </c>
      <c r="AC471" s="9">
        <v>356.29</v>
      </c>
      <c r="AD471" s="9">
        <v>123.19</v>
      </c>
      <c r="AE471" s="9">
        <v>71.319999999999993</v>
      </c>
      <c r="AF471" s="9">
        <v>142.30000000000001</v>
      </c>
      <c r="AG471" s="9">
        <v>45.66</v>
      </c>
      <c r="AH471" s="9">
        <v>220.32</v>
      </c>
      <c r="AI471" s="9">
        <v>149.91999999999999</v>
      </c>
      <c r="AJ471" s="9">
        <v>181.11</v>
      </c>
      <c r="AK471" s="9">
        <v>164.21</v>
      </c>
      <c r="AL471" s="9">
        <v>90</v>
      </c>
      <c r="AM471" s="9">
        <v>154.41999999999999</v>
      </c>
      <c r="AN471" s="9">
        <v>1313.78</v>
      </c>
      <c r="AO471" s="9">
        <v>1.31</v>
      </c>
      <c r="AP471" s="9">
        <v>411.28</v>
      </c>
      <c r="AQ471" s="9">
        <v>225.06</v>
      </c>
      <c r="AR471" s="9">
        <v>115.19</v>
      </c>
      <c r="AS471" s="9">
        <v>88.12</v>
      </c>
      <c r="AT471" s="9">
        <v>0.01</v>
      </c>
      <c r="AU471" s="9">
        <v>0</v>
      </c>
      <c r="AV471" s="9">
        <v>0</v>
      </c>
      <c r="AW471" s="9">
        <v>0</v>
      </c>
      <c r="AX471" s="9">
        <v>0</v>
      </c>
      <c r="AY471" s="9">
        <v>0.03</v>
      </c>
      <c r="AZ471" s="9">
        <v>0</v>
      </c>
      <c r="BA471" s="9">
        <v>0.25</v>
      </c>
      <c r="BB471" s="9">
        <v>0</v>
      </c>
      <c r="BC471" s="9">
        <v>0.13</v>
      </c>
      <c r="BD471" s="9">
        <v>0.01</v>
      </c>
      <c r="BE471" s="9">
        <v>0.02</v>
      </c>
      <c r="BF471" s="9">
        <v>0</v>
      </c>
      <c r="BG471" s="9">
        <v>0</v>
      </c>
      <c r="BH471" s="9">
        <v>0.01</v>
      </c>
      <c r="BI471" s="9">
        <v>0.73</v>
      </c>
      <c r="BJ471" s="9">
        <v>0</v>
      </c>
      <c r="BK471" s="9">
        <v>0</v>
      </c>
      <c r="BL471" s="9">
        <v>2.0299999999999998</v>
      </c>
      <c r="BM471" s="9">
        <v>0.01</v>
      </c>
      <c r="BN471" s="9">
        <v>0</v>
      </c>
      <c r="BO471" s="9">
        <v>0</v>
      </c>
      <c r="BP471" s="9">
        <v>0</v>
      </c>
      <c r="BQ471" s="9">
        <v>0</v>
      </c>
      <c r="BR471" s="9">
        <v>24.81</v>
      </c>
      <c r="BT471" s="9">
        <v>5.01</v>
      </c>
      <c r="BV471" s="9">
        <v>0</v>
      </c>
      <c r="BW471" s="9">
        <v>0</v>
      </c>
      <c r="BX471" s="9">
        <v>0</v>
      </c>
      <c r="BY471" s="9">
        <v>0</v>
      </c>
      <c r="BZ471" s="9">
        <v>0</v>
      </c>
      <c r="CA471" s="9">
        <v>0</v>
      </c>
      <c r="CB471" s="9">
        <v>0</v>
      </c>
      <c r="CC471" s="9">
        <v>0</v>
      </c>
      <c r="CD471" s="9">
        <v>0</v>
      </c>
      <c r="CE471" s="9">
        <v>4.4000000000000004</v>
      </c>
      <c r="CF471" s="9">
        <v>0.7</v>
      </c>
    </row>
    <row r="472" spans="1:84" s="10" customFormat="1" x14ac:dyDescent="0.25">
      <c r="A472" s="47"/>
      <c r="B472" s="48" t="s">
        <v>94</v>
      </c>
      <c r="C472" s="22">
        <f>C471+C470+C469</f>
        <v>440</v>
      </c>
      <c r="D472" s="49">
        <v>11.43</v>
      </c>
      <c r="E472" s="49">
        <v>6.63</v>
      </c>
      <c r="F472" s="49">
        <v>9.0299999999999994</v>
      </c>
      <c r="G472" s="49">
        <v>4.3600000000000003</v>
      </c>
      <c r="H472" s="49">
        <v>58.8</v>
      </c>
      <c r="I472" s="49">
        <v>373.3</v>
      </c>
      <c r="J472" s="17">
        <v>4.49</v>
      </c>
      <c r="K472" s="17">
        <v>2.02</v>
      </c>
      <c r="L472" s="17">
        <v>3.4</v>
      </c>
      <c r="M472" s="17">
        <v>0</v>
      </c>
      <c r="N472" s="17">
        <v>30.11</v>
      </c>
      <c r="O472" s="17">
        <v>28.69</v>
      </c>
      <c r="P472" s="17">
        <v>4.6399999999999997</v>
      </c>
      <c r="Q472" s="17">
        <v>0</v>
      </c>
      <c r="R472" s="17">
        <v>0</v>
      </c>
      <c r="S472" s="17">
        <v>1.66</v>
      </c>
      <c r="T472" s="17">
        <v>3.37</v>
      </c>
      <c r="U472" s="17">
        <v>325.31</v>
      </c>
      <c r="V472" s="17">
        <v>834.33</v>
      </c>
      <c r="W472" s="17">
        <v>0.32</v>
      </c>
      <c r="X472" s="17">
        <v>1.2</v>
      </c>
      <c r="Y472" s="17">
        <v>19.14</v>
      </c>
      <c r="Z472" s="10">
        <v>0</v>
      </c>
      <c r="AA472" s="10">
        <v>0</v>
      </c>
      <c r="AB472" s="10">
        <v>0</v>
      </c>
      <c r="AC472" s="10">
        <v>390.49</v>
      </c>
      <c r="AD472" s="10">
        <v>155.59</v>
      </c>
      <c r="AE472" s="10">
        <v>76.72</v>
      </c>
      <c r="AF472" s="10">
        <v>162.1</v>
      </c>
      <c r="AG472" s="10">
        <v>51.06</v>
      </c>
      <c r="AH472" s="10">
        <v>236.52</v>
      </c>
      <c r="AI472" s="10">
        <v>180.52</v>
      </c>
      <c r="AJ472" s="10">
        <v>199.11</v>
      </c>
      <c r="AK472" s="10">
        <v>304.61</v>
      </c>
      <c r="AL472" s="10">
        <v>102.6</v>
      </c>
      <c r="AM472" s="10">
        <v>179.62</v>
      </c>
      <c r="AN472" s="10">
        <v>1389.38</v>
      </c>
      <c r="AO472" s="10">
        <v>1.31</v>
      </c>
      <c r="AP472" s="10">
        <v>434.68</v>
      </c>
      <c r="AQ472" s="10">
        <v>253.86</v>
      </c>
      <c r="AR472" s="10">
        <v>125.99</v>
      </c>
      <c r="AS472" s="10">
        <v>97.12</v>
      </c>
      <c r="AT472" s="10">
        <v>0.01</v>
      </c>
      <c r="AU472" s="10">
        <v>0</v>
      </c>
      <c r="AV472" s="10">
        <v>0</v>
      </c>
      <c r="AW472" s="10">
        <v>0</v>
      </c>
      <c r="AX472" s="10">
        <v>0</v>
      </c>
      <c r="AY472" s="10">
        <v>0.03</v>
      </c>
      <c r="AZ472" s="10">
        <v>0</v>
      </c>
      <c r="BA472" s="10">
        <v>0.25</v>
      </c>
      <c r="BB472" s="10">
        <v>0</v>
      </c>
      <c r="BC472" s="10">
        <v>0.13</v>
      </c>
      <c r="BD472" s="10">
        <v>0.01</v>
      </c>
      <c r="BE472" s="10">
        <v>0.02</v>
      </c>
      <c r="BF472" s="10">
        <v>0</v>
      </c>
      <c r="BG472" s="10">
        <v>0</v>
      </c>
      <c r="BH472" s="10">
        <v>0.01</v>
      </c>
      <c r="BI472" s="10">
        <v>0.73</v>
      </c>
      <c r="BJ472" s="10">
        <v>0</v>
      </c>
      <c r="BK472" s="10">
        <v>0</v>
      </c>
      <c r="BL472" s="10">
        <v>2.0299999999999998</v>
      </c>
      <c r="BM472" s="10">
        <v>0.01</v>
      </c>
      <c r="BN472" s="10">
        <v>0</v>
      </c>
      <c r="BO472" s="10">
        <v>0</v>
      </c>
      <c r="BP472" s="10">
        <v>0</v>
      </c>
      <c r="BQ472" s="10">
        <v>0</v>
      </c>
      <c r="BR472" s="10">
        <v>358.15</v>
      </c>
      <c r="BS472" s="10" t="e">
        <f>$I$472/#REF!*100</f>
        <v>#REF!</v>
      </c>
      <c r="BT472" s="10">
        <v>40.68</v>
      </c>
      <c r="BV472" s="10">
        <v>0</v>
      </c>
      <c r="BW472" s="10">
        <v>0</v>
      </c>
      <c r="BX472" s="10">
        <v>0</v>
      </c>
      <c r="BY472" s="10">
        <v>0</v>
      </c>
      <c r="BZ472" s="10">
        <v>0</v>
      </c>
      <c r="CA472" s="10">
        <v>0</v>
      </c>
      <c r="CB472" s="10">
        <v>0</v>
      </c>
      <c r="CC472" s="10">
        <v>0</v>
      </c>
      <c r="CD472" s="10">
        <v>0</v>
      </c>
      <c r="CE472" s="10">
        <v>4.4000000000000004</v>
      </c>
      <c r="CF472" s="10">
        <v>0.7</v>
      </c>
    </row>
    <row r="473" spans="1:84" x14ac:dyDescent="0.25">
      <c r="A473" s="9"/>
      <c r="B473" s="57" t="s">
        <v>95</v>
      </c>
      <c r="C473" s="44"/>
      <c r="D473" s="45"/>
      <c r="E473" s="45"/>
      <c r="F473" s="45"/>
      <c r="G473" s="45"/>
      <c r="H473" s="45"/>
      <c r="I473" s="45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</row>
    <row r="474" spans="1:84" s="8" customFormat="1" x14ac:dyDescent="0.25">
      <c r="A474" s="9" t="str">
        <f>"46/1"</f>
        <v>46/1</v>
      </c>
      <c r="B474" s="46" t="s">
        <v>83</v>
      </c>
      <c r="C474" s="44" t="str">
        <f>"100"</f>
        <v>100</v>
      </c>
      <c r="D474" s="45">
        <v>1.65</v>
      </c>
      <c r="E474" s="45">
        <v>0</v>
      </c>
      <c r="F474" s="45">
        <v>7.93</v>
      </c>
      <c r="G474" s="45">
        <v>7.93</v>
      </c>
      <c r="H474" s="45">
        <v>4.84</v>
      </c>
      <c r="I474" s="45">
        <v>103.0275568</v>
      </c>
      <c r="J474" s="30">
        <v>1</v>
      </c>
      <c r="K474" s="30">
        <v>5.2</v>
      </c>
      <c r="L474" s="30">
        <v>1</v>
      </c>
      <c r="M474" s="30">
        <v>0</v>
      </c>
      <c r="N474" s="30">
        <v>4.41</v>
      </c>
      <c r="O474" s="30">
        <v>0.43</v>
      </c>
      <c r="P474" s="30">
        <v>2.16</v>
      </c>
      <c r="Q474" s="30">
        <v>0</v>
      </c>
      <c r="R474" s="30">
        <v>0</v>
      </c>
      <c r="S474" s="30">
        <v>0.73</v>
      </c>
      <c r="T474" s="30">
        <v>0.67</v>
      </c>
      <c r="U474" s="30">
        <v>0</v>
      </c>
      <c r="V474" s="30">
        <v>219.57</v>
      </c>
      <c r="W474" s="30">
        <v>0.06</v>
      </c>
      <c r="X474" s="30">
        <v>0.76</v>
      </c>
      <c r="Y474" s="30">
        <v>66.44</v>
      </c>
      <c r="Z474" s="50">
        <v>0</v>
      </c>
      <c r="AA474" s="8">
        <v>0</v>
      </c>
      <c r="AB474" s="8">
        <v>0</v>
      </c>
      <c r="AC474" s="8">
        <v>42.86</v>
      </c>
      <c r="AD474" s="8">
        <v>44.39</v>
      </c>
      <c r="AE474" s="8">
        <v>12.08</v>
      </c>
      <c r="AF474" s="8">
        <v>31.93</v>
      </c>
      <c r="AG474" s="8">
        <v>7.02</v>
      </c>
      <c r="AH474" s="8">
        <v>36.520000000000003</v>
      </c>
      <c r="AI474" s="8">
        <v>34.979999999999997</v>
      </c>
      <c r="AJ474" s="8">
        <v>44.3</v>
      </c>
      <c r="AK474" s="8">
        <v>87.53</v>
      </c>
      <c r="AL474" s="8">
        <v>16.02</v>
      </c>
      <c r="AM474" s="8">
        <v>22.74</v>
      </c>
      <c r="AN474" s="8">
        <v>142.81</v>
      </c>
      <c r="AO474" s="8">
        <v>0</v>
      </c>
      <c r="AP474" s="8">
        <v>27.6</v>
      </c>
      <c r="AQ474" s="8">
        <v>28.04</v>
      </c>
      <c r="AR474" s="8">
        <v>28.63</v>
      </c>
      <c r="AS474" s="8">
        <v>11.53</v>
      </c>
      <c r="AT474" s="8">
        <v>0</v>
      </c>
      <c r="AU474" s="8">
        <v>0</v>
      </c>
      <c r="AV474" s="8">
        <v>0</v>
      </c>
      <c r="AW474" s="8">
        <v>0</v>
      </c>
      <c r="AX474" s="8">
        <v>0</v>
      </c>
      <c r="AY474" s="8">
        <v>0</v>
      </c>
      <c r="AZ474" s="8">
        <v>0</v>
      </c>
      <c r="BA474" s="8">
        <v>0.49</v>
      </c>
      <c r="BB474" s="8">
        <v>0</v>
      </c>
      <c r="BC474" s="8">
        <v>0.32</v>
      </c>
      <c r="BD474" s="8">
        <v>0.02</v>
      </c>
      <c r="BE474" s="8">
        <v>0.05</v>
      </c>
      <c r="BF474" s="8">
        <v>0</v>
      </c>
      <c r="BG474" s="8">
        <v>0</v>
      </c>
      <c r="BH474" s="8">
        <v>0</v>
      </c>
      <c r="BI474" s="8">
        <v>1.86</v>
      </c>
      <c r="BJ474" s="8">
        <v>0</v>
      </c>
      <c r="BK474" s="8">
        <v>0</v>
      </c>
      <c r="BL474" s="8">
        <v>4.63</v>
      </c>
      <c r="BM474" s="8">
        <v>0</v>
      </c>
      <c r="BN474" s="8">
        <v>0</v>
      </c>
      <c r="BO474" s="8">
        <v>0</v>
      </c>
      <c r="BP474" s="8">
        <v>0</v>
      </c>
      <c r="BQ474" s="8">
        <v>0</v>
      </c>
      <c r="BR474" s="8">
        <v>84.03</v>
      </c>
      <c r="BT474" s="8">
        <v>357.53</v>
      </c>
      <c r="BV474" s="8">
        <v>0</v>
      </c>
      <c r="BW474" s="8">
        <v>0</v>
      </c>
      <c r="BX474" s="8">
        <v>0</v>
      </c>
      <c r="BY474" s="8">
        <v>0</v>
      </c>
      <c r="BZ474" s="8">
        <v>0</v>
      </c>
      <c r="CA474" s="8">
        <v>0</v>
      </c>
      <c r="CB474" s="8">
        <v>0</v>
      </c>
      <c r="CC474" s="8">
        <v>0</v>
      </c>
      <c r="CD474" s="8">
        <v>0</v>
      </c>
      <c r="CE474" s="8">
        <v>0</v>
      </c>
      <c r="CF474" s="8">
        <v>0</v>
      </c>
    </row>
    <row r="475" spans="1:84" s="8" customFormat="1" x14ac:dyDescent="0.25">
      <c r="A475" s="9" t="str">
        <f>""</f>
        <v/>
      </c>
      <c r="B475" s="46" t="s">
        <v>198</v>
      </c>
      <c r="C475" s="44">
        <v>125</v>
      </c>
      <c r="D475" s="45">
        <v>25.91</v>
      </c>
      <c r="E475" s="45">
        <v>25.41</v>
      </c>
      <c r="F475" s="45">
        <v>7.41</v>
      </c>
      <c r="G475" s="45">
        <v>0.04</v>
      </c>
      <c r="H475" s="45">
        <v>3.15</v>
      </c>
      <c r="I475" s="45">
        <v>183.83683500000001</v>
      </c>
      <c r="J475" s="30">
        <v>2.75</v>
      </c>
      <c r="K475" s="30">
        <v>7.0000000000000007E-2</v>
      </c>
      <c r="L475" s="30">
        <v>1.42</v>
      </c>
      <c r="M475" s="30">
        <v>0</v>
      </c>
      <c r="N475" s="30">
        <v>1.87</v>
      </c>
      <c r="O475" s="30">
        <v>1.28</v>
      </c>
      <c r="P475" s="30">
        <v>0.41</v>
      </c>
      <c r="Q475" s="30">
        <v>0</v>
      </c>
      <c r="R475" s="30">
        <v>0</v>
      </c>
      <c r="S475" s="30">
        <v>0.12</v>
      </c>
      <c r="T475" s="30">
        <v>2.44</v>
      </c>
      <c r="U475" s="30">
        <v>343.47</v>
      </c>
      <c r="V475" s="30">
        <v>560.37</v>
      </c>
      <c r="W475" s="30">
        <v>1.02</v>
      </c>
      <c r="X475" s="30">
        <v>7.32</v>
      </c>
      <c r="Y475" s="30">
        <v>3.18</v>
      </c>
      <c r="Z475" s="50">
        <v>0</v>
      </c>
      <c r="AA475" s="8">
        <v>0</v>
      </c>
      <c r="AB475" s="8">
        <v>0</v>
      </c>
      <c r="AC475" s="8">
        <v>90.75</v>
      </c>
      <c r="AD475" s="8">
        <v>89.01</v>
      </c>
      <c r="AE475" s="8">
        <v>26.45</v>
      </c>
      <c r="AF475" s="8">
        <v>67.5</v>
      </c>
      <c r="AG475" s="8">
        <v>15.27</v>
      </c>
      <c r="AH475" s="8">
        <v>52.53</v>
      </c>
      <c r="AI475" s="8">
        <v>70.41</v>
      </c>
      <c r="AJ475" s="8">
        <v>100.09</v>
      </c>
      <c r="AK475" s="8">
        <v>128.19999999999999</v>
      </c>
      <c r="AL475" s="8">
        <v>42.56</v>
      </c>
      <c r="AM475" s="8">
        <v>53.28</v>
      </c>
      <c r="AN475" s="8">
        <v>260.07</v>
      </c>
      <c r="AO475" s="8">
        <v>13.08</v>
      </c>
      <c r="AP475" s="8">
        <v>94.97</v>
      </c>
      <c r="AQ475" s="8">
        <v>77.12</v>
      </c>
      <c r="AR475" s="8">
        <v>41.73</v>
      </c>
      <c r="AS475" s="8">
        <v>21.27</v>
      </c>
      <c r="AT475" s="8">
        <v>0.08</v>
      </c>
      <c r="AU475" s="8">
        <v>0.04</v>
      </c>
      <c r="AV475" s="8">
        <v>0.02</v>
      </c>
      <c r="AW475" s="8">
        <v>0.04</v>
      </c>
      <c r="AX475" s="8">
        <v>0.05</v>
      </c>
      <c r="AY475" s="8">
        <v>0.23</v>
      </c>
      <c r="AZ475" s="8">
        <v>0.01</v>
      </c>
      <c r="BA475" s="8">
        <v>0.6</v>
      </c>
      <c r="BB475" s="8">
        <v>0.01</v>
      </c>
      <c r="BC475" s="8">
        <v>0.19</v>
      </c>
      <c r="BD475" s="8">
        <v>0</v>
      </c>
      <c r="BE475" s="8">
        <v>0.04</v>
      </c>
      <c r="BF475" s="8">
        <v>0</v>
      </c>
      <c r="BG475" s="8">
        <v>0</v>
      </c>
      <c r="BH475" s="8">
        <v>0.06</v>
      </c>
      <c r="BI475" s="8">
        <v>0.55000000000000004</v>
      </c>
      <c r="BJ475" s="8">
        <v>0</v>
      </c>
      <c r="BK475" s="8">
        <v>0</v>
      </c>
      <c r="BL475" s="8">
        <v>0.06</v>
      </c>
      <c r="BM475" s="8">
        <v>0.03</v>
      </c>
      <c r="BN475" s="8">
        <v>0.01</v>
      </c>
      <c r="BO475" s="8">
        <v>0</v>
      </c>
      <c r="BP475" s="8">
        <v>0</v>
      </c>
      <c r="BQ475" s="8">
        <v>0</v>
      </c>
      <c r="BR475" s="8">
        <v>189.92</v>
      </c>
      <c r="BT475" s="8">
        <v>156.22999999999999</v>
      </c>
      <c r="BV475" s="8">
        <v>12.51</v>
      </c>
      <c r="BW475" s="8">
        <v>12.51</v>
      </c>
      <c r="BX475" s="8">
        <v>12.51</v>
      </c>
      <c r="BY475" s="8">
        <v>5478.8</v>
      </c>
      <c r="BZ475" s="8">
        <v>3472.9</v>
      </c>
      <c r="CA475" s="8">
        <v>4475.8500000000004</v>
      </c>
      <c r="CB475" s="8">
        <v>136.75</v>
      </c>
      <c r="CC475" s="8">
        <v>136.36000000000001</v>
      </c>
      <c r="CD475" s="8">
        <v>136.56</v>
      </c>
      <c r="CE475" s="8">
        <v>0.5</v>
      </c>
      <c r="CF475" s="8">
        <v>0.5</v>
      </c>
    </row>
    <row r="476" spans="1:84" s="8" customFormat="1" x14ac:dyDescent="0.25">
      <c r="A476" s="9" t="str">
        <f>"57/3"</f>
        <v>57/3</v>
      </c>
      <c r="B476" s="46" t="s">
        <v>112</v>
      </c>
      <c r="C476" s="44" t="str">
        <f>"200"</f>
        <v>200</v>
      </c>
      <c r="D476" s="45">
        <v>7.03</v>
      </c>
      <c r="E476" s="45">
        <v>0</v>
      </c>
      <c r="F476" s="45">
        <v>0.78</v>
      </c>
      <c r="G476" s="45">
        <v>0.88</v>
      </c>
      <c r="H476" s="45">
        <v>43.13</v>
      </c>
      <c r="I476" s="45">
        <v>216.168396</v>
      </c>
      <c r="J476" s="30">
        <v>0.14000000000000001</v>
      </c>
      <c r="K476" s="30">
        <v>0</v>
      </c>
      <c r="L476" s="30">
        <v>0</v>
      </c>
      <c r="M476" s="30">
        <v>0</v>
      </c>
      <c r="N476" s="30">
        <v>1.24</v>
      </c>
      <c r="O476" s="30">
        <v>41.89</v>
      </c>
      <c r="P476" s="30">
        <v>2.29</v>
      </c>
      <c r="Q476" s="30">
        <v>0</v>
      </c>
      <c r="R476" s="30">
        <v>0</v>
      </c>
      <c r="S476" s="30">
        <v>0</v>
      </c>
      <c r="T476" s="30">
        <v>1.67</v>
      </c>
      <c r="U476" s="30">
        <v>518.16999999999996</v>
      </c>
      <c r="V476" s="30">
        <v>73.709999999999994</v>
      </c>
      <c r="W476" s="30">
        <v>0.02</v>
      </c>
      <c r="X476" s="30">
        <v>0.65</v>
      </c>
      <c r="Y476" s="30">
        <v>0</v>
      </c>
      <c r="Z476" s="50">
        <v>0</v>
      </c>
      <c r="AA476" s="8">
        <v>0</v>
      </c>
      <c r="AB476" s="8">
        <v>0</v>
      </c>
      <c r="AC476" s="8">
        <v>521.12</v>
      </c>
      <c r="AD476" s="8">
        <v>161.88999999999999</v>
      </c>
      <c r="AE476" s="8">
        <v>99.1</v>
      </c>
      <c r="AF476" s="8">
        <v>200.81</v>
      </c>
      <c r="AG476" s="8">
        <v>64.58</v>
      </c>
      <c r="AH476" s="8">
        <v>323.52</v>
      </c>
      <c r="AI476" s="8">
        <v>213.66</v>
      </c>
      <c r="AJ476" s="8">
        <v>258.33999999999997</v>
      </c>
      <c r="AK476" s="8">
        <v>220.61</v>
      </c>
      <c r="AL476" s="8">
        <v>129.18</v>
      </c>
      <c r="AM476" s="8">
        <v>226.41</v>
      </c>
      <c r="AN476" s="8">
        <v>1990.87</v>
      </c>
      <c r="AO476" s="8">
        <v>2.13</v>
      </c>
      <c r="AP476" s="8">
        <v>627.17999999999995</v>
      </c>
      <c r="AQ476" s="8">
        <v>323.58999999999997</v>
      </c>
      <c r="AR476" s="8">
        <v>161.78</v>
      </c>
      <c r="AS476" s="8">
        <v>129.16999999999999</v>
      </c>
      <c r="AT476" s="8">
        <v>0.01</v>
      </c>
      <c r="AU476" s="8">
        <v>0.01</v>
      </c>
      <c r="AV476" s="8">
        <v>0</v>
      </c>
      <c r="AW476" s="8">
        <v>0.01</v>
      </c>
      <c r="AX476" s="8">
        <v>0.01</v>
      </c>
      <c r="AY476" s="8">
        <v>0.05</v>
      </c>
      <c r="AZ476" s="8">
        <v>0</v>
      </c>
      <c r="BA476" s="8">
        <v>0.17</v>
      </c>
      <c r="BB476" s="8">
        <v>0</v>
      </c>
      <c r="BC476" s="8">
        <v>0.04</v>
      </c>
      <c r="BD476" s="8">
        <v>0</v>
      </c>
      <c r="BE476" s="8">
        <v>0</v>
      </c>
      <c r="BF476" s="8">
        <v>0</v>
      </c>
      <c r="BG476" s="8">
        <v>0</v>
      </c>
      <c r="BH476" s="8">
        <v>0.02</v>
      </c>
      <c r="BI476" s="8">
        <v>0.09</v>
      </c>
      <c r="BJ476" s="8">
        <v>0</v>
      </c>
      <c r="BK476" s="8">
        <v>0</v>
      </c>
      <c r="BL476" s="8">
        <v>0.28999999999999998</v>
      </c>
      <c r="BM476" s="8">
        <v>0.01</v>
      </c>
      <c r="BN476" s="8">
        <v>0.01</v>
      </c>
      <c r="BO476" s="8">
        <v>0</v>
      </c>
      <c r="BP476" s="8">
        <v>0</v>
      </c>
      <c r="BQ476" s="8">
        <v>0</v>
      </c>
      <c r="BR476" s="8">
        <v>8.84</v>
      </c>
      <c r="BT476" s="8">
        <v>0</v>
      </c>
      <c r="BV476" s="8">
        <v>0</v>
      </c>
      <c r="BW476" s="8">
        <v>0</v>
      </c>
      <c r="BX476" s="8">
        <v>0</v>
      </c>
      <c r="BY476" s="8">
        <v>0</v>
      </c>
      <c r="BZ476" s="8">
        <v>0</v>
      </c>
      <c r="CA476" s="8">
        <v>0</v>
      </c>
      <c r="CB476" s="8">
        <v>0</v>
      </c>
      <c r="CC476" s="8">
        <v>0</v>
      </c>
      <c r="CD476" s="8">
        <v>0</v>
      </c>
      <c r="CE476" s="8">
        <v>0</v>
      </c>
      <c r="CF476" s="8">
        <v>1.33</v>
      </c>
    </row>
    <row r="477" spans="1:84" s="8" customFormat="1" x14ac:dyDescent="0.25">
      <c r="A477" s="9" t="str">
        <f>"-"</f>
        <v>-</v>
      </c>
      <c r="B477" s="46" t="s">
        <v>76</v>
      </c>
      <c r="C477" s="44" t="str">
        <f>"100"</f>
        <v>100</v>
      </c>
      <c r="D477" s="45">
        <v>6.61</v>
      </c>
      <c r="E477" s="45">
        <v>0</v>
      </c>
      <c r="F477" s="45">
        <v>0.66</v>
      </c>
      <c r="G477" s="45">
        <v>0.66</v>
      </c>
      <c r="H477" s="45">
        <v>46.7</v>
      </c>
      <c r="I477" s="45">
        <v>224.80099999999999</v>
      </c>
      <c r="J477" s="30">
        <v>0.2</v>
      </c>
      <c r="K477" s="30">
        <v>0</v>
      </c>
      <c r="L477" s="30">
        <v>0</v>
      </c>
      <c r="M477" s="30">
        <v>0</v>
      </c>
      <c r="N477" s="30">
        <v>1.1000000000000001</v>
      </c>
      <c r="O477" s="30">
        <v>45.6</v>
      </c>
      <c r="P477" s="30">
        <v>0.2</v>
      </c>
      <c r="Q477" s="30">
        <v>0</v>
      </c>
      <c r="R477" s="30">
        <v>0</v>
      </c>
      <c r="S477" s="30">
        <v>0.3</v>
      </c>
      <c r="T477" s="30">
        <v>1.8</v>
      </c>
      <c r="U477" s="30">
        <v>245.7</v>
      </c>
      <c r="V477" s="30">
        <v>82.46</v>
      </c>
      <c r="W477" s="30">
        <v>0.05</v>
      </c>
      <c r="X477" s="30">
        <v>1.36</v>
      </c>
      <c r="Y477" s="30">
        <v>0</v>
      </c>
      <c r="Z477" s="50">
        <v>0</v>
      </c>
      <c r="AA477" s="8">
        <v>0</v>
      </c>
      <c r="AB477" s="8">
        <v>0</v>
      </c>
      <c r="AC477" s="8">
        <v>508.95</v>
      </c>
      <c r="AD477" s="8">
        <v>168.78</v>
      </c>
      <c r="AE477" s="8">
        <v>100.05</v>
      </c>
      <c r="AF477" s="8">
        <v>200.1</v>
      </c>
      <c r="AG477" s="8">
        <v>75.69</v>
      </c>
      <c r="AH477" s="8">
        <v>361.92</v>
      </c>
      <c r="AI477" s="8">
        <v>224.46</v>
      </c>
      <c r="AJ477" s="8">
        <v>313.2</v>
      </c>
      <c r="AK477" s="8">
        <v>258.39</v>
      </c>
      <c r="AL477" s="8">
        <v>135.72</v>
      </c>
      <c r="AM477" s="8">
        <v>240.12</v>
      </c>
      <c r="AN477" s="8">
        <v>2007.96</v>
      </c>
      <c r="AO477" s="8">
        <v>234.9</v>
      </c>
      <c r="AP477" s="8">
        <v>654.24</v>
      </c>
      <c r="AQ477" s="8">
        <v>284.49</v>
      </c>
      <c r="AR477" s="8">
        <v>188.79</v>
      </c>
      <c r="AS477" s="8">
        <v>149.63999999999999</v>
      </c>
      <c r="AT477" s="8">
        <v>0</v>
      </c>
      <c r="AU477" s="8">
        <v>0</v>
      </c>
      <c r="AV477" s="8">
        <v>0</v>
      </c>
      <c r="AW477" s="8">
        <v>0</v>
      </c>
      <c r="AX477" s="8">
        <v>0</v>
      </c>
      <c r="AY477" s="8">
        <v>0</v>
      </c>
      <c r="AZ477" s="8">
        <v>0.14000000000000001</v>
      </c>
      <c r="BA477" s="8">
        <v>0.08</v>
      </c>
      <c r="BB477" s="8">
        <v>7.0000000000000007E-2</v>
      </c>
      <c r="BC477" s="8">
        <v>0.01</v>
      </c>
      <c r="BD477" s="8">
        <v>0</v>
      </c>
      <c r="BE477" s="8">
        <v>0</v>
      </c>
      <c r="BF477" s="8">
        <v>0</v>
      </c>
      <c r="BG477" s="8">
        <v>0</v>
      </c>
      <c r="BH477" s="8">
        <v>0.01</v>
      </c>
      <c r="BI477" s="8">
        <v>7.0000000000000007E-2</v>
      </c>
      <c r="BJ477" s="8">
        <v>0</v>
      </c>
      <c r="BK477" s="8">
        <v>0</v>
      </c>
      <c r="BL477" s="8">
        <v>0.28000000000000003</v>
      </c>
      <c r="BM477" s="8">
        <v>0.01</v>
      </c>
      <c r="BN477" s="8">
        <v>0</v>
      </c>
      <c r="BO477" s="8">
        <v>0</v>
      </c>
      <c r="BP477" s="8">
        <v>0</v>
      </c>
      <c r="BQ477" s="8">
        <v>0</v>
      </c>
      <c r="BR477" s="8">
        <v>39.1</v>
      </c>
      <c r="BT477" s="8">
        <v>0</v>
      </c>
      <c r="BV477" s="8">
        <v>0</v>
      </c>
      <c r="BW477" s="8">
        <v>0</v>
      </c>
      <c r="BX477" s="8">
        <v>0</v>
      </c>
      <c r="BY477" s="8">
        <v>0</v>
      </c>
      <c r="BZ477" s="8">
        <v>0</v>
      </c>
      <c r="CA477" s="8">
        <v>0</v>
      </c>
      <c r="CB477" s="8">
        <v>0</v>
      </c>
      <c r="CC477" s="8">
        <v>0</v>
      </c>
      <c r="CD477" s="8">
        <v>0</v>
      </c>
      <c r="CE477" s="8">
        <v>0</v>
      </c>
      <c r="CF477" s="8">
        <v>0</v>
      </c>
    </row>
    <row r="478" spans="1:84" s="9" customFormat="1" x14ac:dyDescent="0.25">
      <c r="A478" s="9" t="str">
        <f>"15/10"</f>
        <v>15/10</v>
      </c>
      <c r="B478" s="46" t="s">
        <v>98</v>
      </c>
      <c r="C478" s="44" t="str">
        <f>"200"</f>
        <v>200</v>
      </c>
      <c r="D478" s="45">
        <v>0.08</v>
      </c>
      <c r="E478" s="45">
        <v>0</v>
      </c>
      <c r="F478" s="45">
        <v>0.01</v>
      </c>
      <c r="G478" s="45">
        <v>0.01</v>
      </c>
      <c r="H478" s="45">
        <v>9</v>
      </c>
      <c r="I478" s="45">
        <v>35.682173658536598</v>
      </c>
      <c r="J478" s="30">
        <v>0</v>
      </c>
      <c r="K478" s="30">
        <v>0</v>
      </c>
      <c r="L478" s="30">
        <v>0</v>
      </c>
      <c r="M478" s="30">
        <v>0</v>
      </c>
      <c r="N478" s="30">
        <v>9</v>
      </c>
      <c r="O478" s="30">
        <v>0</v>
      </c>
      <c r="P478" s="30">
        <v>0.11</v>
      </c>
      <c r="Q478" s="30">
        <v>0</v>
      </c>
      <c r="R478" s="30">
        <v>0</v>
      </c>
      <c r="S478" s="30">
        <v>0.28000000000000003</v>
      </c>
      <c r="T478" s="30">
        <v>0.04</v>
      </c>
      <c r="U478" s="30">
        <v>0.63</v>
      </c>
      <c r="V478" s="30">
        <v>7.25</v>
      </c>
      <c r="W478" s="30">
        <v>0</v>
      </c>
      <c r="X478" s="30">
        <v>0</v>
      </c>
      <c r="Y478" s="30">
        <v>0.78</v>
      </c>
      <c r="Z478" s="51">
        <v>0</v>
      </c>
      <c r="AA478" s="9">
        <v>0</v>
      </c>
      <c r="AB478" s="9">
        <v>0</v>
      </c>
      <c r="AC478" s="9">
        <v>0</v>
      </c>
      <c r="AD478" s="9">
        <v>0</v>
      </c>
      <c r="AE478" s="9">
        <v>0</v>
      </c>
      <c r="AF478" s="9">
        <v>0</v>
      </c>
      <c r="AG478" s="9">
        <v>0</v>
      </c>
      <c r="AH478" s="9">
        <v>0</v>
      </c>
      <c r="AI478" s="9">
        <v>0</v>
      </c>
      <c r="AJ478" s="9">
        <v>0</v>
      </c>
      <c r="AK478" s="9">
        <v>0</v>
      </c>
      <c r="AL478" s="9">
        <v>0</v>
      </c>
      <c r="AM478" s="9">
        <v>0</v>
      </c>
      <c r="AN478" s="9">
        <v>0</v>
      </c>
      <c r="AO478" s="9">
        <v>0</v>
      </c>
      <c r="AP478" s="9">
        <v>0</v>
      </c>
      <c r="AQ478" s="9">
        <v>0</v>
      </c>
      <c r="AR478" s="9">
        <v>0</v>
      </c>
      <c r="AS478" s="9">
        <v>0</v>
      </c>
      <c r="AT478" s="9">
        <v>0</v>
      </c>
      <c r="AU478" s="9">
        <v>0</v>
      </c>
      <c r="AV478" s="9">
        <v>0</v>
      </c>
      <c r="AW478" s="9">
        <v>0</v>
      </c>
      <c r="AX478" s="9">
        <v>0</v>
      </c>
      <c r="AY478" s="9">
        <v>0</v>
      </c>
      <c r="AZ478" s="9">
        <v>0</v>
      </c>
      <c r="BA478" s="9">
        <v>0</v>
      </c>
      <c r="BB478" s="9">
        <v>0</v>
      </c>
      <c r="BC478" s="9">
        <v>0</v>
      </c>
      <c r="BD478" s="9">
        <v>0</v>
      </c>
      <c r="BE478" s="9">
        <v>0</v>
      </c>
      <c r="BF478" s="9">
        <v>0</v>
      </c>
      <c r="BG478" s="9">
        <v>0</v>
      </c>
      <c r="BH478" s="9">
        <v>0</v>
      </c>
      <c r="BI478" s="9">
        <v>0</v>
      </c>
      <c r="BJ478" s="9">
        <v>0</v>
      </c>
      <c r="BK478" s="9">
        <v>0</v>
      </c>
      <c r="BL478" s="9">
        <v>0</v>
      </c>
      <c r="BM478" s="9">
        <v>0</v>
      </c>
      <c r="BN478" s="9">
        <v>0</v>
      </c>
      <c r="BO478" s="9">
        <v>0</v>
      </c>
      <c r="BP478" s="9">
        <v>0</v>
      </c>
      <c r="BQ478" s="9">
        <v>0</v>
      </c>
      <c r="BR478" s="9">
        <v>199.43</v>
      </c>
      <c r="BT478" s="9">
        <v>7.0000000000000007E-2</v>
      </c>
      <c r="BV478" s="9">
        <v>0</v>
      </c>
      <c r="BW478" s="9">
        <v>0</v>
      </c>
      <c r="BX478" s="9">
        <v>0</v>
      </c>
      <c r="BY478" s="9">
        <v>0</v>
      </c>
      <c r="BZ478" s="9">
        <v>0</v>
      </c>
      <c r="CA478" s="9">
        <v>0</v>
      </c>
      <c r="CB478" s="9">
        <v>0</v>
      </c>
      <c r="CC478" s="9">
        <v>0</v>
      </c>
      <c r="CD478" s="9">
        <v>0</v>
      </c>
      <c r="CE478" s="9">
        <v>9.76</v>
      </c>
      <c r="CF478" s="9">
        <v>0</v>
      </c>
    </row>
    <row r="479" spans="1:84" s="10" customFormat="1" x14ac:dyDescent="0.25">
      <c r="A479" s="47"/>
      <c r="B479" s="48" t="s">
        <v>99</v>
      </c>
      <c r="C479" s="52">
        <f>C478+C477+C476+C475+C474</f>
        <v>725</v>
      </c>
      <c r="D479" s="49">
        <v>41.28</v>
      </c>
      <c r="E479" s="49">
        <v>25.41</v>
      </c>
      <c r="F479" s="49">
        <v>16.79</v>
      </c>
      <c r="G479" s="49">
        <v>9.5299999999999994</v>
      </c>
      <c r="H479" s="49">
        <v>106.82</v>
      </c>
      <c r="I479" s="49">
        <v>763.52</v>
      </c>
      <c r="J479" s="17">
        <v>4.09</v>
      </c>
      <c r="K479" s="17">
        <v>5.27</v>
      </c>
      <c r="L479" s="17">
        <v>2.42</v>
      </c>
      <c r="M479" s="17">
        <v>0</v>
      </c>
      <c r="N479" s="17">
        <v>17.62</v>
      </c>
      <c r="O479" s="17">
        <v>89.2</v>
      </c>
      <c r="P479" s="17">
        <v>5.17</v>
      </c>
      <c r="Q479" s="17">
        <v>0</v>
      </c>
      <c r="R479" s="17">
        <v>0</v>
      </c>
      <c r="S479" s="17">
        <v>1.43</v>
      </c>
      <c r="T479" s="17">
        <v>6.63</v>
      </c>
      <c r="U479" s="17">
        <v>1107.98</v>
      </c>
      <c r="V479" s="17">
        <v>943.37</v>
      </c>
      <c r="W479" s="17">
        <v>1.1499999999999999</v>
      </c>
      <c r="X479" s="17">
        <v>10.1</v>
      </c>
      <c r="Y479" s="17">
        <v>70.400000000000006</v>
      </c>
      <c r="Z479" s="10">
        <v>0</v>
      </c>
      <c r="AA479" s="10">
        <v>0</v>
      </c>
      <c r="AB479" s="10">
        <v>0</v>
      </c>
      <c r="AC479" s="10">
        <v>1163.68</v>
      </c>
      <c r="AD479" s="10">
        <v>464.08</v>
      </c>
      <c r="AE479" s="10">
        <v>237.68</v>
      </c>
      <c r="AF479" s="10">
        <v>500.35</v>
      </c>
      <c r="AG479" s="10">
        <v>162.56</v>
      </c>
      <c r="AH479" s="10">
        <v>774.49</v>
      </c>
      <c r="AI479" s="10">
        <v>543.51</v>
      </c>
      <c r="AJ479" s="10">
        <v>715.92</v>
      </c>
      <c r="AK479" s="10">
        <v>694.73</v>
      </c>
      <c r="AL479" s="10">
        <v>323.48</v>
      </c>
      <c r="AM479" s="10">
        <v>542.55999999999995</v>
      </c>
      <c r="AN479" s="10">
        <v>4401.7</v>
      </c>
      <c r="AO479" s="10">
        <v>250.11</v>
      </c>
      <c r="AP479" s="10">
        <v>1403.99</v>
      </c>
      <c r="AQ479" s="10">
        <v>713.24</v>
      </c>
      <c r="AR479" s="10">
        <v>420.93</v>
      </c>
      <c r="AS479" s="10">
        <v>311.61</v>
      </c>
      <c r="AT479" s="10">
        <v>0.09</v>
      </c>
      <c r="AU479" s="10">
        <v>0.04</v>
      </c>
      <c r="AV479" s="10">
        <v>0.02</v>
      </c>
      <c r="AW479" s="10">
        <v>0.05</v>
      </c>
      <c r="AX479" s="10">
        <v>0.06</v>
      </c>
      <c r="AY479" s="10">
        <v>0.28999999999999998</v>
      </c>
      <c r="AZ479" s="10">
        <v>0.15</v>
      </c>
      <c r="BA479" s="10">
        <v>1.34</v>
      </c>
      <c r="BB479" s="10">
        <v>0.08</v>
      </c>
      <c r="BC479" s="10">
        <v>0.56000000000000005</v>
      </c>
      <c r="BD479" s="10">
        <v>0.03</v>
      </c>
      <c r="BE479" s="10">
        <v>0.1</v>
      </c>
      <c r="BF479" s="10">
        <v>0</v>
      </c>
      <c r="BG479" s="10">
        <v>0.01</v>
      </c>
      <c r="BH479" s="10">
        <v>0.09</v>
      </c>
      <c r="BI479" s="10">
        <v>2.57</v>
      </c>
      <c r="BJ479" s="10">
        <v>0</v>
      </c>
      <c r="BK479" s="10">
        <v>0</v>
      </c>
      <c r="BL479" s="10">
        <v>5.25</v>
      </c>
      <c r="BM479" s="10">
        <v>0.05</v>
      </c>
      <c r="BN479" s="10">
        <v>0.01</v>
      </c>
      <c r="BO479" s="10">
        <v>0</v>
      </c>
      <c r="BP479" s="10">
        <v>0</v>
      </c>
      <c r="BQ479" s="10">
        <v>0</v>
      </c>
      <c r="BR479" s="10">
        <v>521.32000000000005</v>
      </c>
      <c r="BS479" s="10" t="e">
        <f>$I$479/#REF!*100</f>
        <v>#REF!</v>
      </c>
      <c r="BT479" s="10">
        <v>513.83000000000004</v>
      </c>
      <c r="BV479" s="10">
        <v>12.51</v>
      </c>
      <c r="BW479" s="10">
        <v>12.51</v>
      </c>
      <c r="BX479" s="10">
        <v>12.51</v>
      </c>
      <c r="BY479" s="10">
        <v>5478.8</v>
      </c>
      <c r="BZ479" s="10">
        <v>3472.9</v>
      </c>
      <c r="CA479" s="10">
        <v>4475.8500000000004</v>
      </c>
      <c r="CB479" s="10">
        <v>136.75</v>
      </c>
      <c r="CC479" s="10">
        <v>136.36000000000001</v>
      </c>
      <c r="CD479" s="10">
        <v>136.56</v>
      </c>
      <c r="CE479" s="10">
        <v>10.26</v>
      </c>
      <c r="CF479" s="10">
        <v>1.83</v>
      </c>
    </row>
    <row r="480" spans="1:84" x14ac:dyDescent="0.25">
      <c r="A480" s="9"/>
      <c r="B480" s="57" t="s">
        <v>100</v>
      </c>
      <c r="C480" s="44"/>
      <c r="D480" s="45"/>
      <c r="E480" s="45"/>
      <c r="F480" s="45"/>
      <c r="G480" s="45"/>
      <c r="H480" s="45"/>
      <c r="I480" s="45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</row>
    <row r="481" spans="1:84" s="9" customFormat="1" x14ac:dyDescent="0.25">
      <c r="A481" s="9" t="str">
        <f>"-"</f>
        <v>-</v>
      </c>
      <c r="B481" s="46" t="s">
        <v>101</v>
      </c>
      <c r="C481" s="44" t="str">
        <f>"200"</f>
        <v>200</v>
      </c>
      <c r="D481" s="45">
        <v>6</v>
      </c>
      <c r="E481" s="45">
        <v>6</v>
      </c>
      <c r="F481" s="45">
        <v>0.1</v>
      </c>
      <c r="G481" s="45">
        <v>0</v>
      </c>
      <c r="H481" s="45">
        <v>8</v>
      </c>
      <c r="I481" s="45">
        <v>60.4</v>
      </c>
      <c r="J481" s="30">
        <v>0</v>
      </c>
      <c r="K481" s="30">
        <v>0</v>
      </c>
      <c r="L481" s="30">
        <v>0</v>
      </c>
      <c r="M481" s="30">
        <v>0</v>
      </c>
      <c r="N481" s="30">
        <v>8</v>
      </c>
      <c r="O481" s="30">
        <v>0</v>
      </c>
      <c r="P481" s="30">
        <v>0</v>
      </c>
      <c r="Q481" s="30">
        <v>0</v>
      </c>
      <c r="R481" s="30">
        <v>0</v>
      </c>
      <c r="S481" s="30">
        <v>1.7</v>
      </c>
      <c r="T481" s="30">
        <v>1.4</v>
      </c>
      <c r="U481" s="30">
        <v>0</v>
      </c>
      <c r="V481" s="30">
        <v>304</v>
      </c>
      <c r="W481" s="30">
        <v>0.34</v>
      </c>
      <c r="X481" s="30">
        <v>0.2</v>
      </c>
      <c r="Y481" s="30">
        <v>1.4</v>
      </c>
      <c r="Z481" s="51">
        <v>0</v>
      </c>
      <c r="AA481" s="9">
        <v>0</v>
      </c>
      <c r="AB481" s="9">
        <v>0</v>
      </c>
      <c r="AC481" s="9">
        <v>0</v>
      </c>
      <c r="AD481" s="9">
        <v>0</v>
      </c>
      <c r="AE481" s="9">
        <v>0</v>
      </c>
      <c r="AF481" s="9">
        <v>0</v>
      </c>
      <c r="AG481" s="9">
        <v>0</v>
      </c>
      <c r="AH481" s="9">
        <v>0</v>
      </c>
      <c r="AI481" s="9">
        <v>0</v>
      </c>
      <c r="AJ481" s="9">
        <v>0</v>
      </c>
      <c r="AK481" s="9">
        <v>0</v>
      </c>
      <c r="AL481" s="9">
        <v>0</v>
      </c>
      <c r="AM481" s="9">
        <v>0</v>
      </c>
      <c r="AN481" s="9">
        <v>0</v>
      </c>
      <c r="AO481" s="9">
        <v>0</v>
      </c>
      <c r="AP481" s="9">
        <v>0</v>
      </c>
      <c r="AQ481" s="9">
        <v>0</v>
      </c>
      <c r="AR481" s="9">
        <v>0</v>
      </c>
      <c r="AS481" s="9">
        <v>0</v>
      </c>
      <c r="AT481" s="9">
        <v>0</v>
      </c>
      <c r="AU481" s="9">
        <v>0</v>
      </c>
      <c r="AV481" s="9">
        <v>0</v>
      </c>
      <c r="AW481" s="9">
        <v>0</v>
      </c>
      <c r="AX481" s="9">
        <v>0</v>
      </c>
      <c r="AY481" s="9">
        <v>0</v>
      </c>
      <c r="AZ481" s="9">
        <v>0</v>
      </c>
      <c r="BA481" s="9">
        <v>0</v>
      </c>
      <c r="BB481" s="9">
        <v>0</v>
      </c>
      <c r="BC481" s="9">
        <v>0</v>
      </c>
      <c r="BD481" s="9">
        <v>0</v>
      </c>
      <c r="BE481" s="9">
        <v>0</v>
      </c>
      <c r="BF481" s="9">
        <v>0</v>
      </c>
      <c r="BG481" s="9">
        <v>0</v>
      </c>
      <c r="BH481" s="9">
        <v>0</v>
      </c>
      <c r="BI481" s="9">
        <v>0</v>
      </c>
      <c r="BJ481" s="9">
        <v>0</v>
      </c>
      <c r="BK481" s="9">
        <v>0</v>
      </c>
      <c r="BL481" s="9">
        <v>0</v>
      </c>
      <c r="BM481" s="9">
        <v>0</v>
      </c>
      <c r="BN481" s="9">
        <v>0</v>
      </c>
      <c r="BO481" s="9">
        <v>0</v>
      </c>
      <c r="BP481" s="9">
        <v>0</v>
      </c>
      <c r="BQ481" s="9">
        <v>0</v>
      </c>
      <c r="BR481" s="9">
        <v>182.8</v>
      </c>
      <c r="BT481" s="9">
        <v>0</v>
      </c>
      <c r="BV481" s="9">
        <v>0</v>
      </c>
      <c r="BW481" s="9">
        <v>0</v>
      </c>
      <c r="BX481" s="9">
        <v>0</v>
      </c>
      <c r="BY481" s="9">
        <v>0</v>
      </c>
      <c r="BZ481" s="9">
        <v>0</v>
      </c>
      <c r="CA481" s="9">
        <v>0</v>
      </c>
      <c r="CB481" s="9">
        <v>0</v>
      </c>
      <c r="CC481" s="9">
        <v>0</v>
      </c>
      <c r="CD481" s="9">
        <v>0</v>
      </c>
      <c r="CE481" s="9">
        <v>0</v>
      </c>
      <c r="CF481" s="9">
        <v>0</v>
      </c>
    </row>
    <row r="482" spans="1:84" s="10" customFormat="1" x14ac:dyDescent="0.25">
      <c r="A482" s="47"/>
      <c r="B482" s="48" t="s">
        <v>102</v>
      </c>
      <c r="C482" s="22" t="str">
        <f>C481</f>
        <v>200</v>
      </c>
      <c r="D482" s="49">
        <v>6</v>
      </c>
      <c r="E482" s="49">
        <v>6</v>
      </c>
      <c r="F482" s="49">
        <v>0.1</v>
      </c>
      <c r="G482" s="49">
        <v>0</v>
      </c>
      <c r="H482" s="49">
        <v>8</v>
      </c>
      <c r="I482" s="49">
        <v>60.4</v>
      </c>
      <c r="J482" s="17">
        <v>0</v>
      </c>
      <c r="K482" s="17">
        <v>0</v>
      </c>
      <c r="L482" s="17">
        <v>0</v>
      </c>
      <c r="M482" s="17">
        <v>0</v>
      </c>
      <c r="N482" s="17">
        <v>8</v>
      </c>
      <c r="O482" s="17">
        <v>0</v>
      </c>
      <c r="P482" s="17">
        <v>0</v>
      </c>
      <c r="Q482" s="17">
        <v>0</v>
      </c>
      <c r="R482" s="17">
        <v>0</v>
      </c>
      <c r="S482" s="17">
        <v>1.7</v>
      </c>
      <c r="T482" s="17">
        <v>1.4</v>
      </c>
      <c r="U482" s="17">
        <v>0</v>
      </c>
      <c r="V482" s="17">
        <v>304</v>
      </c>
      <c r="W482" s="17">
        <v>0.34</v>
      </c>
      <c r="X482" s="17">
        <v>0.2</v>
      </c>
      <c r="Y482" s="17">
        <v>1.4</v>
      </c>
      <c r="Z482" s="10">
        <v>0</v>
      </c>
      <c r="AA482" s="10">
        <v>0</v>
      </c>
      <c r="AB482" s="10">
        <v>0</v>
      </c>
      <c r="AC482" s="10">
        <v>0</v>
      </c>
      <c r="AD482" s="10">
        <v>0</v>
      </c>
      <c r="AE482" s="10">
        <v>0</v>
      </c>
      <c r="AF482" s="10">
        <v>0</v>
      </c>
      <c r="AG482" s="10">
        <v>0</v>
      </c>
      <c r="AH482" s="10">
        <v>0</v>
      </c>
      <c r="AI482" s="10">
        <v>0</v>
      </c>
      <c r="AJ482" s="10">
        <v>0</v>
      </c>
      <c r="AK482" s="10">
        <v>0</v>
      </c>
      <c r="AL482" s="10">
        <v>0</v>
      </c>
      <c r="AM482" s="10">
        <v>0</v>
      </c>
      <c r="AN482" s="10">
        <v>0</v>
      </c>
      <c r="AO482" s="10">
        <v>0</v>
      </c>
      <c r="AP482" s="10">
        <v>0</v>
      </c>
      <c r="AQ482" s="10">
        <v>0</v>
      </c>
      <c r="AR482" s="10">
        <v>0</v>
      </c>
      <c r="AS482" s="10">
        <v>0</v>
      </c>
      <c r="AT482" s="10">
        <v>0</v>
      </c>
      <c r="AU482" s="10">
        <v>0</v>
      </c>
      <c r="AV482" s="10">
        <v>0</v>
      </c>
      <c r="AW482" s="10">
        <v>0</v>
      </c>
      <c r="AX482" s="10">
        <v>0</v>
      </c>
      <c r="AY482" s="10">
        <v>0</v>
      </c>
      <c r="AZ482" s="10">
        <v>0</v>
      </c>
      <c r="BA482" s="10">
        <v>0</v>
      </c>
      <c r="BB482" s="10">
        <v>0</v>
      </c>
      <c r="BC482" s="10">
        <v>0</v>
      </c>
      <c r="BD482" s="10">
        <v>0</v>
      </c>
      <c r="BE482" s="10">
        <v>0</v>
      </c>
      <c r="BF482" s="10">
        <v>0</v>
      </c>
      <c r="BG482" s="10">
        <v>0</v>
      </c>
      <c r="BH482" s="10">
        <v>0</v>
      </c>
      <c r="BI482" s="10">
        <v>0</v>
      </c>
      <c r="BJ482" s="10">
        <v>0</v>
      </c>
      <c r="BK482" s="10">
        <v>0</v>
      </c>
      <c r="BL482" s="10">
        <v>0</v>
      </c>
      <c r="BM482" s="10">
        <v>0</v>
      </c>
      <c r="BN482" s="10">
        <v>0</v>
      </c>
      <c r="BO482" s="10">
        <v>0</v>
      </c>
      <c r="BP482" s="10">
        <v>0</v>
      </c>
      <c r="BQ482" s="10">
        <v>0</v>
      </c>
      <c r="BR482" s="10">
        <v>182.8</v>
      </c>
      <c r="BS482" s="10" t="e">
        <f>$I$482/#REF!*100</f>
        <v>#REF!</v>
      </c>
      <c r="BT482" s="10">
        <v>0</v>
      </c>
      <c r="BV482" s="10">
        <v>0</v>
      </c>
      <c r="BW482" s="10">
        <v>0</v>
      </c>
      <c r="BX482" s="10">
        <v>0</v>
      </c>
      <c r="BY482" s="10">
        <v>0</v>
      </c>
      <c r="BZ482" s="10">
        <v>0</v>
      </c>
      <c r="CA482" s="10">
        <v>0</v>
      </c>
      <c r="CB482" s="10">
        <v>0</v>
      </c>
      <c r="CC482" s="10">
        <v>0</v>
      </c>
      <c r="CD482" s="10">
        <v>0</v>
      </c>
      <c r="CE482" s="10">
        <v>0</v>
      </c>
      <c r="CF482" s="10">
        <v>0</v>
      </c>
    </row>
    <row r="483" spans="1:84" s="10" customFormat="1" x14ac:dyDescent="0.25">
      <c r="A483" s="47"/>
      <c r="B483" s="48" t="s">
        <v>103</v>
      </c>
      <c r="C483" s="52">
        <f>C482+C479+C472+C467+C460+C457</f>
        <v>3145</v>
      </c>
      <c r="D483" s="49">
        <v>123.07</v>
      </c>
      <c r="E483" s="49">
        <v>75.150000000000006</v>
      </c>
      <c r="F483" s="49">
        <v>86</v>
      </c>
      <c r="G483" s="49">
        <v>40.67</v>
      </c>
      <c r="H483" s="49">
        <v>431.78</v>
      </c>
      <c r="I483" s="49">
        <v>3080.25</v>
      </c>
      <c r="J483" s="17">
        <v>33.979999999999997</v>
      </c>
      <c r="K483" s="17">
        <v>21.89</v>
      </c>
      <c r="L483" s="17">
        <v>8.3000000000000007</v>
      </c>
      <c r="M483" s="17">
        <v>0</v>
      </c>
      <c r="N483" s="17">
        <v>148.02000000000001</v>
      </c>
      <c r="O483" s="17">
        <v>283.76</v>
      </c>
      <c r="P483" s="17">
        <v>29.71</v>
      </c>
      <c r="Q483" s="17">
        <v>0</v>
      </c>
      <c r="R483" s="17">
        <v>0</v>
      </c>
      <c r="S483" s="17">
        <v>9.56</v>
      </c>
      <c r="T483" s="17">
        <v>28.04</v>
      </c>
      <c r="U483" s="17">
        <v>4345.2700000000004</v>
      </c>
      <c r="V483" s="17">
        <v>4297.6000000000004</v>
      </c>
      <c r="W483" s="17">
        <v>2.72</v>
      </c>
      <c r="X483" s="17">
        <v>20.6</v>
      </c>
      <c r="Y483" s="17">
        <v>141.78</v>
      </c>
      <c r="Z483" s="10">
        <v>0.4</v>
      </c>
      <c r="AA483" s="10">
        <v>0</v>
      </c>
      <c r="AB483" s="10">
        <v>0</v>
      </c>
      <c r="AC483" s="10">
        <v>5915.24</v>
      </c>
      <c r="AD483" s="10">
        <v>3129.27</v>
      </c>
      <c r="AE483" s="10">
        <v>1541.13</v>
      </c>
      <c r="AF483" s="10">
        <v>2553.77</v>
      </c>
      <c r="AG483" s="10">
        <v>831.45</v>
      </c>
      <c r="AH483" s="10">
        <v>3895.11</v>
      </c>
      <c r="AI483" s="10">
        <v>3520.71</v>
      </c>
      <c r="AJ483" s="10">
        <v>5143.0600000000004</v>
      </c>
      <c r="AK483" s="10">
        <v>5930.78</v>
      </c>
      <c r="AL483" s="10">
        <v>1950.98</v>
      </c>
      <c r="AM483" s="10">
        <v>3477.97</v>
      </c>
      <c r="AN483" s="10">
        <v>18163.66</v>
      </c>
      <c r="AO483" s="10">
        <v>1051</v>
      </c>
      <c r="AP483" s="10">
        <v>5091.75</v>
      </c>
      <c r="AQ483" s="10">
        <v>3461.5</v>
      </c>
      <c r="AR483" s="10">
        <v>2372.16</v>
      </c>
      <c r="AS483" s="10">
        <v>1308.6600000000001</v>
      </c>
      <c r="AT483" s="10">
        <v>3.44</v>
      </c>
      <c r="AU483" s="10">
        <v>2.84</v>
      </c>
      <c r="AV483" s="10">
        <v>1.8</v>
      </c>
      <c r="AW483" s="10">
        <v>4.0999999999999996</v>
      </c>
      <c r="AX483" s="10">
        <v>1.64</v>
      </c>
      <c r="AY483" s="10">
        <v>11.04</v>
      </c>
      <c r="AZ483" s="10">
        <v>1.01</v>
      </c>
      <c r="BA483" s="10">
        <v>21.09</v>
      </c>
      <c r="BB483" s="10">
        <v>0.52</v>
      </c>
      <c r="BC483" s="10">
        <v>9.8699999999999992</v>
      </c>
      <c r="BD483" s="10">
        <v>1.55</v>
      </c>
      <c r="BE483" s="10">
        <v>0.87</v>
      </c>
      <c r="BF483" s="10">
        <v>0</v>
      </c>
      <c r="BG483" s="10">
        <v>0.23</v>
      </c>
      <c r="BH483" s="10">
        <v>2.37</v>
      </c>
      <c r="BI483" s="10">
        <v>57.41</v>
      </c>
      <c r="BJ483" s="10">
        <v>0.14000000000000001</v>
      </c>
      <c r="BK483" s="10">
        <v>0</v>
      </c>
      <c r="BL483" s="10">
        <v>35.630000000000003</v>
      </c>
      <c r="BM483" s="10">
        <v>1</v>
      </c>
      <c r="BN483" s="10">
        <v>1.1299999999999999</v>
      </c>
      <c r="BO483" s="10">
        <v>0</v>
      </c>
      <c r="BP483" s="10">
        <v>0</v>
      </c>
      <c r="BQ483" s="10">
        <v>0</v>
      </c>
      <c r="BR483" s="10">
        <v>2406.6799999999998</v>
      </c>
      <c r="BT483" s="10">
        <v>1521.3</v>
      </c>
      <c r="BV483" s="10">
        <v>12.51</v>
      </c>
      <c r="BW483" s="10">
        <v>12.51</v>
      </c>
      <c r="BX483" s="10">
        <v>12.51</v>
      </c>
      <c r="BY483" s="10">
        <v>5478.8</v>
      </c>
      <c r="BZ483" s="10">
        <v>3472.9</v>
      </c>
      <c r="CA483" s="10">
        <v>4475.8500000000004</v>
      </c>
      <c r="CB483" s="10">
        <v>136.75</v>
      </c>
      <c r="CC483" s="10">
        <v>136.36000000000001</v>
      </c>
      <c r="CD483" s="10">
        <v>136.56</v>
      </c>
      <c r="CE483" s="10">
        <v>61.16</v>
      </c>
      <c r="CF483" s="10">
        <v>6.83</v>
      </c>
    </row>
    <row r="484" spans="1:84" s="10" customFormat="1" x14ac:dyDescent="0.25">
      <c r="A484" s="47"/>
      <c r="B484" s="48"/>
      <c r="C484" s="52"/>
      <c r="D484" s="49"/>
      <c r="E484" s="49"/>
      <c r="F484" s="49"/>
      <c r="G484" s="49"/>
      <c r="H484" s="49"/>
      <c r="I484" s="49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</row>
    <row r="485" spans="1:84" s="10" customFormat="1" x14ac:dyDescent="0.25">
      <c r="A485" s="47"/>
      <c r="B485" s="48"/>
      <c r="C485" s="52"/>
      <c r="D485" s="49"/>
      <c r="E485" s="49"/>
      <c r="F485" s="49"/>
      <c r="G485" s="49"/>
      <c r="H485" s="49"/>
      <c r="I485" s="49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</row>
    <row r="486" spans="1:84" x14ac:dyDescent="0.25">
      <c r="A486" s="9"/>
      <c r="B486" s="57" t="s">
        <v>199</v>
      </c>
      <c r="C486" s="44"/>
      <c r="D486" s="45"/>
      <c r="E486" s="45"/>
      <c r="F486" s="45"/>
      <c r="G486" s="45"/>
      <c r="H486" s="45"/>
      <c r="I486" s="45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</row>
    <row r="487" spans="1:84" x14ac:dyDescent="0.25">
      <c r="A487" s="9"/>
      <c r="B487" s="57" t="s">
        <v>71</v>
      </c>
      <c r="C487" s="44"/>
      <c r="D487" s="45"/>
      <c r="E487" s="45"/>
      <c r="F487" s="45"/>
      <c r="G487" s="45"/>
      <c r="H487" s="45"/>
      <c r="I487" s="45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</row>
    <row r="488" spans="1:84" s="8" customFormat="1" x14ac:dyDescent="0.25">
      <c r="A488" s="9" t="str">
        <f>"18/4"</f>
        <v>18/4</v>
      </c>
      <c r="B488" s="46" t="s">
        <v>160</v>
      </c>
      <c r="C488" s="44" t="str">
        <f>"200"</f>
        <v>200</v>
      </c>
      <c r="D488" s="45">
        <v>4.17</v>
      </c>
      <c r="E488" s="45">
        <v>0.03</v>
      </c>
      <c r="F488" s="45">
        <v>2.97</v>
      </c>
      <c r="G488" s="45">
        <v>0</v>
      </c>
      <c r="H488" s="45">
        <v>28.43</v>
      </c>
      <c r="I488" s="45">
        <v>162.05351200000001</v>
      </c>
      <c r="J488" s="30">
        <v>1.96</v>
      </c>
      <c r="K488" s="30">
        <v>0.09</v>
      </c>
      <c r="L488" s="30">
        <v>1.88</v>
      </c>
      <c r="M488" s="30">
        <v>0</v>
      </c>
      <c r="N488" s="30">
        <v>4.34</v>
      </c>
      <c r="O488" s="30">
        <v>24.1</v>
      </c>
      <c r="P488" s="30">
        <v>1.67</v>
      </c>
      <c r="Q488" s="30">
        <v>0</v>
      </c>
      <c r="R488" s="30">
        <v>0</v>
      </c>
      <c r="S488" s="30">
        <v>0</v>
      </c>
      <c r="T488" s="30">
        <v>1.1399999999999999</v>
      </c>
      <c r="U488" s="30">
        <v>316.48</v>
      </c>
      <c r="V488" s="30">
        <v>82.18</v>
      </c>
      <c r="W488" s="30">
        <v>0.04</v>
      </c>
      <c r="X488" s="30">
        <v>0.45</v>
      </c>
      <c r="Y488" s="30">
        <v>0</v>
      </c>
      <c r="Z488" s="50">
        <v>0</v>
      </c>
      <c r="AA488" s="8">
        <v>0</v>
      </c>
      <c r="AB488" s="8">
        <v>0</v>
      </c>
      <c r="AC488" s="8">
        <v>2.96</v>
      </c>
      <c r="AD488" s="8">
        <v>1.8</v>
      </c>
      <c r="AE488" s="8">
        <v>0.65</v>
      </c>
      <c r="AF488" s="8">
        <v>1.83</v>
      </c>
      <c r="AG488" s="8">
        <v>1.63</v>
      </c>
      <c r="AH488" s="8">
        <v>1.63</v>
      </c>
      <c r="AI488" s="8">
        <v>1.45</v>
      </c>
      <c r="AJ488" s="8">
        <v>1.04</v>
      </c>
      <c r="AK488" s="8">
        <v>2.58</v>
      </c>
      <c r="AL488" s="8">
        <v>1.35</v>
      </c>
      <c r="AM488" s="8">
        <v>0.99</v>
      </c>
      <c r="AN488" s="8">
        <v>5.58</v>
      </c>
      <c r="AO488" s="8">
        <v>1.28</v>
      </c>
      <c r="AP488" s="8">
        <v>1.88</v>
      </c>
      <c r="AQ488" s="8">
        <v>2.12</v>
      </c>
      <c r="AR488" s="8">
        <v>1.62</v>
      </c>
      <c r="AS488" s="8">
        <v>0.41</v>
      </c>
      <c r="AT488" s="8">
        <v>0.1</v>
      </c>
      <c r="AU488" s="8">
        <v>0.05</v>
      </c>
      <c r="AV488" s="8">
        <v>0.03</v>
      </c>
      <c r="AW488" s="8">
        <v>0.06</v>
      </c>
      <c r="AX488" s="8">
        <v>7.0000000000000007E-2</v>
      </c>
      <c r="AY488" s="8">
        <v>0.31</v>
      </c>
      <c r="AZ488" s="8">
        <v>0</v>
      </c>
      <c r="BA488" s="8">
        <v>0.82</v>
      </c>
      <c r="BB488" s="8">
        <v>0</v>
      </c>
      <c r="BC488" s="8">
        <v>0.26</v>
      </c>
      <c r="BD488" s="8">
        <v>0</v>
      </c>
      <c r="BE488" s="8">
        <v>0</v>
      </c>
      <c r="BF488" s="8">
        <v>0</v>
      </c>
      <c r="BG488" s="8">
        <v>0</v>
      </c>
      <c r="BH488" s="8">
        <v>0.09</v>
      </c>
      <c r="BI488" s="8">
        <v>0.68</v>
      </c>
      <c r="BJ488" s="8">
        <v>0</v>
      </c>
      <c r="BK488" s="8">
        <v>0</v>
      </c>
      <c r="BL488" s="8">
        <v>0.04</v>
      </c>
      <c r="BM488" s="8">
        <v>0</v>
      </c>
      <c r="BN488" s="8">
        <v>0</v>
      </c>
      <c r="BO488" s="8">
        <v>0</v>
      </c>
      <c r="BP488" s="8">
        <v>0</v>
      </c>
      <c r="BQ488" s="8">
        <v>0</v>
      </c>
      <c r="BR488" s="8">
        <v>6.61</v>
      </c>
      <c r="BT488" s="8">
        <v>11.2</v>
      </c>
      <c r="BV488" s="8">
        <v>0</v>
      </c>
      <c r="BW488" s="8">
        <v>0</v>
      </c>
      <c r="BX488" s="8">
        <v>0</v>
      </c>
      <c r="BY488" s="8">
        <v>0</v>
      </c>
      <c r="BZ488" s="8">
        <v>0</v>
      </c>
      <c r="CA488" s="8">
        <v>0</v>
      </c>
      <c r="CB488" s="8">
        <v>0</v>
      </c>
      <c r="CC488" s="8">
        <v>0</v>
      </c>
      <c r="CD488" s="8">
        <v>0</v>
      </c>
      <c r="CE488" s="8">
        <v>4</v>
      </c>
      <c r="CF488" s="8">
        <v>0.8</v>
      </c>
    </row>
    <row r="489" spans="1:84" s="8" customFormat="1" x14ac:dyDescent="0.25">
      <c r="A489" s="9" t="str">
        <f>"1/6"</f>
        <v>1/6</v>
      </c>
      <c r="B489" s="46" t="s">
        <v>106</v>
      </c>
      <c r="C489" s="44" t="str">
        <f>"40"</f>
        <v>40</v>
      </c>
      <c r="D489" s="45">
        <v>5.08</v>
      </c>
      <c r="E489" s="45">
        <v>5.08</v>
      </c>
      <c r="F489" s="45">
        <v>4.5999999999999996</v>
      </c>
      <c r="G489" s="45">
        <v>0</v>
      </c>
      <c r="H489" s="45">
        <v>0.28000000000000003</v>
      </c>
      <c r="I489" s="45">
        <v>62.783999999999999</v>
      </c>
      <c r="J489" s="30">
        <v>1.2</v>
      </c>
      <c r="K489" s="30">
        <v>0</v>
      </c>
      <c r="L489" s="30">
        <v>0</v>
      </c>
      <c r="M489" s="30">
        <v>0</v>
      </c>
      <c r="N489" s="30">
        <v>0.28000000000000003</v>
      </c>
      <c r="O489" s="30">
        <v>0</v>
      </c>
      <c r="P489" s="30">
        <v>0</v>
      </c>
      <c r="Q489" s="30">
        <v>0</v>
      </c>
      <c r="R489" s="30">
        <v>0</v>
      </c>
      <c r="S489" s="30">
        <v>0</v>
      </c>
      <c r="T489" s="30">
        <v>0.4</v>
      </c>
      <c r="U489" s="30">
        <v>53.6</v>
      </c>
      <c r="V489" s="30">
        <v>56</v>
      </c>
      <c r="W489" s="30">
        <v>0.18</v>
      </c>
      <c r="X489" s="30">
        <v>0.08</v>
      </c>
      <c r="Y489" s="30">
        <v>0</v>
      </c>
      <c r="Z489" s="50">
        <v>0</v>
      </c>
      <c r="AA489" s="8">
        <v>0</v>
      </c>
      <c r="AB489" s="8">
        <v>0</v>
      </c>
      <c r="AC489" s="8">
        <v>432.4</v>
      </c>
      <c r="AD489" s="8">
        <v>361.2</v>
      </c>
      <c r="AE489" s="8">
        <v>169.6</v>
      </c>
      <c r="AF489" s="8">
        <v>244</v>
      </c>
      <c r="AG489" s="8">
        <v>81.599999999999994</v>
      </c>
      <c r="AH489" s="8">
        <v>260.8</v>
      </c>
      <c r="AI489" s="8">
        <v>284</v>
      </c>
      <c r="AJ489" s="8">
        <v>314.8</v>
      </c>
      <c r="AK489" s="8">
        <v>491.6</v>
      </c>
      <c r="AL489" s="8">
        <v>136</v>
      </c>
      <c r="AM489" s="8">
        <v>166.4</v>
      </c>
      <c r="AN489" s="8">
        <v>709.2</v>
      </c>
      <c r="AO489" s="8">
        <v>5.6</v>
      </c>
      <c r="AP489" s="8">
        <v>158.4</v>
      </c>
      <c r="AQ489" s="8">
        <v>371.2</v>
      </c>
      <c r="AR489" s="8">
        <v>190.4</v>
      </c>
      <c r="AS489" s="8">
        <v>117.2</v>
      </c>
      <c r="AT489" s="8">
        <v>0</v>
      </c>
      <c r="AU489" s="8">
        <v>0</v>
      </c>
      <c r="AV489" s="8">
        <v>0</v>
      </c>
      <c r="AW489" s="8">
        <v>0</v>
      </c>
      <c r="AX489" s="8">
        <v>0</v>
      </c>
      <c r="AY489" s="8">
        <v>0</v>
      </c>
      <c r="AZ489" s="8">
        <v>0</v>
      </c>
      <c r="BA489" s="8">
        <v>0</v>
      </c>
      <c r="BB489" s="8">
        <v>0</v>
      </c>
      <c r="BC489" s="8">
        <v>0</v>
      </c>
      <c r="BD489" s="8">
        <v>0</v>
      </c>
      <c r="BE489" s="8">
        <v>0</v>
      </c>
      <c r="BF489" s="8">
        <v>0</v>
      </c>
      <c r="BG489" s="8">
        <v>0</v>
      </c>
      <c r="BH489" s="8">
        <v>0</v>
      </c>
      <c r="BI489" s="8">
        <v>0</v>
      </c>
      <c r="BJ489" s="8">
        <v>0</v>
      </c>
      <c r="BK489" s="8">
        <v>0</v>
      </c>
      <c r="BL489" s="8">
        <v>0</v>
      </c>
      <c r="BM489" s="8">
        <v>0</v>
      </c>
      <c r="BN489" s="8">
        <v>0</v>
      </c>
      <c r="BO489" s="8">
        <v>0</v>
      </c>
      <c r="BP489" s="8">
        <v>0</v>
      </c>
      <c r="BQ489" s="8">
        <v>0</v>
      </c>
      <c r="BR489" s="8">
        <v>29.64</v>
      </c>
      <c r="BT489" s="8">
        <v>104</v>
      </c>
      <c r="BV489" s="8">
        <v>0</v>
      </c>
      <c r="BW489" s="8">
        <v>0</v>
      </c>
      <c r="BX489" s="8">
        <v>0</v>
      </c>
      <c r="BY489" s="8">
        <v>0</v>
      </c>
      <c r="BZ489" s="8">
        <v>0</v>
      </c>
      <c r="CA489" s="8">
        <v>0</v>
      </c>
      <c r="CB489" s="8">
        <v>0</v>
      </c>
      <c r="CC489" s="8">
        <v>0</v>
      </c>
      <c r="CD489" s="8">
        <v>0</v>
      </c>
      <c r="CE489" s="8">
        <v>0</v>
      </c>
      <c r="CF489" s="8">
        <v>0</v>
      </c>
    </row>
    <row r="490" spans="1:84" s="8" customFormat="1" x14ac:dyDescent="0.25">
      <c r="A490" s="9" t="str">
        <f>"9/13"</f>
        <v>9/13</v>
      </c>
      <c r="B490" s="46" t="s">
        <v>73</v>
      </c>
      <c r="C490" s="44" t="str">
        <f>"10"</f>
        <v>10</v>
      </c>
      <c r="D490" s="45">
        <v>0.08</v>
      </c>
      <c r="E490" s="45">
        <v>0.08</v>
      </c>
      <c r="F490" s="45">
        <v>7.25</v>
      </c>
      <c r="G490" s="45">
        <v>0</v>
      </c>
      <c r="H490" s="45">
        <v>0.13</v>
      </c>
      <c r="I490" s="45">
        <v>66.063999999999993</v>
      </c>
      <c r="J490" s="30">
        <v>4.71</v>
      </c>
      <c r="K490" s="30">
        <v>0.22</v>
      </c>
      <c r="L490" s="30">
        <v>0</v>
      </c>
      <c r="M490" s="30">
        <v>0</v>
      </c>
      <c r="N490" s="30">
        <v>0.13</v>
      </c>
      <c r="O490" s="30">
        <v>0</v>
      </c>
      <c r="P490" s="30">
        <v>0</v>
      </c>
      <c r="Q490" s="30">
        <v>0</v>
      </c>
      <c r="R490" s="30">
        <v>0</v>
      </c>
      <c r="S490" s="30">
        <v>0</v>
      </c>
      <c r="T490" s="30">
        <v>0.14000000000000001</v>
      </c>
      <c r="U490" s="30">
        <v>1.5</v>
      </c>
      <c r="V490" s="30">
        <v>3</v>
      </c>
      <c r="W490" s="30">
        <v>0.01</v>
      </c>
      <c r="X490" s="30">
        <v>0.01</v>
      </c>
      <c r="Y490" s="30">
        <v>0</v>
      </c>
      <c r="Z490" s="50">
        <v>0</v>
      </c>
      <c r="AA490" s="8">
        <v>0</v>
      </c>
      <c r="AB490" s="8">
        <v>0</v>
      </c>
      <c r="AC490" s="8">
        <v>7.6</v>
      </c>
      <c r="AD490" s="8">
        <v>4.5</v>
      </c>
      <c r="AE490" s="8">
        <v>1.7</v>
      </c>
      <c r="AF490" s="8">
        <v>4.7</v>
      </c>
      <c r="AG490" s="8">
        <v>4.3</v>
      </c>
      <c r="AH490" s="8">
        <v>4.2</v>
      </c>
      <c r="AI490" s="8">
        <v>3.6</v>
      </c>
      <c r="AJ490" s="8">
        <v>2.6</v>
      </c>
      <c r="AK490" s="8">
        <v>5.7</v>
      </c>
      <c r="AL490" s="8">
        <v>3.5</v>
      </c>
      <c r="AM490" s="8">
        <v>2.4</v>
      </c>
      <c r="AN490" s="8">
        <v>14.2</v>
      </c>
      <c r="AO490" s="8">
        <v>0</v>
      </c>
      <c r="AP490" s="8">
        <v>4.8</v>
      </c>
      <c r="AQ490" s="8">
        <v>5.4</v>
      </c>
      <c r="AR490" s="8">
        <v>4.2</v>
      </c>
      <c r="AS490" s="8">
        <v>1</v>
      </c>
      <c r="AT490" s="8">
        <v>0.27</v>
      </c>
      <c r="AU490" s="8">
        <v>0.12</v>
      </c>
      <c r="AV490" s="8">
        <v>7.0000000000000007E-2</v>
      </c>
      <c r="AW490" s="8">
        <v>0.15</v>
      </c>
      <c r="AX490" s="8">
        <v>0.17</v>
      </c>
      <c r="AY490" s="8">
        <v>0.79</v>
      </c>
      <c r="AZ490" s="8">
        <v>0</v>
      </c>
      <c r="BA490" s="8">
        <v>2.21</v>
      </c>
      <c r="BB490" s="8">
        <v>0</v>
      </c>
      <c r="BC490" s="8">
        <v>0.68</v>
      </c>
      <c r="BD490" s="8">
        <v>0</v>
      </c>
      <c r="BE490" s="8">
        <v>0</v>
      </c>
      <c r="BF490" s="8">
        <v>0</v>
      </c>
      <c r="BG490" s="8">
        <v>0.15</v>
      </c>
      <c r="BH490" s="8">
        <v>0.23</v>
      </c>
      <c r="BI490" s="8">
        <v>1.8</v>
      </c>
      <c r="BJ490" s="8">
        <v>0</v>
      </c>
      <c r="BK490" s="8">
        <v>0</v>
      </c>
      <c r="BL490" s="8">
        <v>0.09</v>
      </c>
      <c r="BM490" s="8">
        <v>0.01</v>
      </c>
      <c r="BN490" s="8">
        <v>0</v>
      </c>
      <c r="BO490" s="8">
        <v>0</v>
      </c>
      <c r="BP490" s="8">
        <v>0</v>
      </c>
      <c r="BQ490" s="8">
        <v>0</v>
      </c>
      <c r="BR490" s="8">
        <v>2.5</v>
      </c>
      <c r="BT490" s="8">
        <v>45</v>
      </c>
      <c r="BV490" s="8">
        <v>0</v>
      </c>
      <c r="BW490" s="8">
        <v>0</v>
      </c>
      <c r="BX490" s="8">
        <v>0</v>
      </c>
      <c r="BY490" s="8">
        <v>0</v>
      </c>
      <c r="BZ490" s="8">
        <v>0</v>
      </c>
      <c r="CA490" s="8">
        <v>0</v>
      </c>
      <c r="CB490" s="8">
        <v>0</v>
      </c>
      <c r="CC490" s="8">
        <v>0</v>
      </c>
      <c r="CD490" s="8">
        <v>0</v>
      </c>
      <c r="CE490" s="8">
        <v>0</v>
      </c>
      <c r="CF490" s="8">
        <v>0</v>
      </c>
    </row>
    <row r="491" spans="1:84" s="8" customFormat="1" x14ac:dyDescent="0.25">
      <c r="A491" s="9" t="str">
        <f>""</f>
        <v/>
      </c>
      <c r="B491" s="46" t="s">
        <v>75</v>
      </c>
      <c r="C491" s="44" t="str">
        <f>"100"</f>
        <v>100</v>
      </c>
      <c r="D491" s="45">
        <v>9</v>
      </c>
      <c r="E491" s="45">
        <v>18</v>
      </c>
      <c r="F491" s="45">
        <v>5</v>
      </c>
      <c r="G491" s="45">
        <v>0</v>
      </c>
      <c r="H491" s="45">
        <v>4</v>
      </c>
      <c r="I491" s="45">
        <v>99.8</v>
      </c>
      <c r="J491" s="30">
        <v>5.2</v>
      </c>
      <c r="K491" s="30">
        <v>0</v>
      </c>
      <c r="L491" s="30">
        <v>0</v>
      </c>
      <c r="M491" s="30">
        <v>0</v>
      </c>
      <c r="N491" s="30">
        <v>4</v>
      </c>
      <c r="O491" s="30">
        <v>0</v>
      </c>
      <c r="P491" s="30">
        <v>0</v>
      </c>
      <c r="Q491" s="30">
        <v>0</v>
      </c>
      <c r="R491" s="30">
        <v>0</v>
      </c>
      <c r="S491" s="30">
        <v>1.2</v>
      </c>
      <c r="T491" s="30">
        <v>1</v>
      </c>
      <c r="U491" s="30">
        <v>41</v>
      </c>
      <c r="V491" s="30">
        <v>112</v>
      </c>
      <c r="W491" s="30">
        <v>0.27</v>
      </c>
      <c r="X491" s="30">
        <v>0.4</v>
      </c>
      <c r="Y491" s="30">
        <v>0.5</v>
      </c>
      <c r="Z491" s="50">
        <v>0</v>
      </c>
      <c r="AA491" s="8">
        <v>0</v>
      </c>
      <c r="AB491" s="8">
        <v>0</v>
      </c>
      <c r="AC491" s="8">
        <v>0</v>
      </c>
      <c r="AD491" s="8">
        <v>0</v>
      </c>
      <c r="AE491" s="8">
        <v>0</v>
      </c>
      <c r="AF491" s="8">
        <v>0</v>
      </c>
      <c r="AG491" s="8">
        <v>0</v>
      </c>
      <c r="AH491" s="8">
        <v>0</v>
      </c>
      <c r="AI491" s="8">
        <v>0</v>
      </c>
      <c r="AJ491" s="8">
        <v>0</v>
      </c>
      <c r="AK491" s="8">
        <v>0</v>
      </c>
      <c r="AL491" s="8">
        <v>0</v>
      </c>
      <c r="AM491" s="8">
        <v>0</v>
      </c>
      <c r="AN491" s="8">
        <v>0</v>
      </c>
      <c r="AO491" s="8">
        <v>0</v>
      </c>
      <c r="AP491" s="8">
        <v>0</v>
      </c>
      <c r="AQ491" s="8">
        <v>0</v>
      </c>
      <c r="AR491" s="8">
        <v>0</v>
      </c>
      <c r="AS491" s="8">
        <v>0</v>
      </c>
      <c r="AT491" s="8">
        <v>0</v>
      </c>
      <c r="AU491" s="8">
        <v>0</v>
      </c>
      <c r="AV491" s="8">
        <v>0</v>
      </c>
      <c r="AW491" s="8">
        <v>0</v>
      </c>
      <c r="AX491" s="8">
        <v>0</v>
      </c>
      <c r="AY491" s="8">
        <v>0</v>
      </c>
      <c r="AZ491" s="8">
        <v>0</v>
      </c>
      <c r="BA491" s="8">
        <v>0</v>
      </c>
      <c r="BB491" s="8">
        <v>0</v>
      </c>
      <c r="BC491" s="8">
        <v>0</v>
      </c>
      <c r="BD491" s="8">
        <v>0</v>
      </c>
      <c r="BE491" s="8">
        <v>0</v>
      </c>
      <c r="BF491" s="8">
        <v>0</v>
      </c>
      <c r="BG491" s="8">
        <v>0</v>
      </c>
      <c r="BH491" s="8">
        <v>0</v>
      </c>
      <c r="BI491" s="8">
        <v>0</v>
      </c>
      <c r="BJ491" s="8">
        <v>0</v>
      </c>
      <c r="BK491" s="8">
        <v>0</v>
      </c>
      <c r="BL491" s="8">
        <v>0</v>
      </c>
      <c r="BM491" s="8">
        <v>0</v>
      </c>
      <c r="BN491" s="8">
        <v>0</v>
      </c>
      <c r="BO491" s="8">
        <v>0</v>
      </c>
      <c r="BP491" s="8">
        <v>0</v>
      </c>
      <c r="BQ491" s="8">
        <v>0</v>
      </c>
      <c r="BR491" s="8">
        <v>82</v>
      </c>
      <c r="BT491" s="8">
        <v>55</v>
      </c>
      <c r="BV491" s="8">
        <v>0</v>
      </c>
      <c r="BW491" s="8">
        <v>0</v>
      </c>
      <c r="BX491" s="8">
        <v>0</v>
      </c>
      <c r="BY491" s="8">
        <v>0</v>
      </c>
      <c r="BZ491" s="8">
        <v>0</v>
      </c>
      <c r="CA491" s="8">
        <v>0</v>
      </c>
      <c r="CB491" s="8">
        <v>0</v>
      </c>
      <c r="CC491" s="8">
        <v>0</v>
      </c>
      <c r="CD491" s="8">
        <v>0</v>
      </c>
      <c r="CE491" s="8">
        <v>0</v>
      </c>
      <c r="CF491" s="8">
        <v>0</v>
      </c>
    </row>
    <row r="492" spans="1:84" s="8" customFormat="1" x14ac:dyDescent="0.25">
      <c r="A492" s="9" t="str">
        <f>"-"</f>
        <v>-</v>
      </c>
      <c r="B492" s="46" t="s">
        <v>76</v>
      </c>
      <c r="C492" s="44" t="str">
        <f>"100"</f>
        <v>100</v>
      </c>
      <c r="D492" s="45">
        <v>6.61</v>
      </c>
      <c r="E492" s="45">
        <v>0</v>
      </c>
      <c r="F492" s="45">
        <v>0.66</v>
      </c>
      <c r="G492" s="45">
        <v>0.66</v>
      </c>
      <c r="H492" s="45">
        <v>46.7</v>
      </c>
      <c r="I492" s="45">
        <v>224.80099999999999</v>
      </c>
      <c r="J492" s="30">
        <v>0.2</v>
      </c>
      <c r="K492" s="30">
        <v>0</v>
      </c>
      <c r="L492" s="30">
        <v>0</v>
      </c>
      <c r="M492" s="30">
        <v>0</v>
      </c>
      <c r="N492" s="30">
        <v>1.1000000000000001</v>
      </c>
      <c r="O492" s="30">
        <v>45.6</v>
      </c>
      <c r="P492" s="30">
        <v>0.2</v>
      </c>
      <c r="Q492" s="30">
        <v>0</v>
      </c>
      <c r="R492" s="30">
        <v>0</v>
      </c>
      <c r="S492" s="30">
        <v>0.3</v>
      </c>
      <c r="T492" s="30">
        <v>1.8</v>
      </c>
      <c r="U492" s="30">
        <v>245.7</v>
      </c>
      <c r="V492" s="30">
        <v>82.46</v>
      </c>
      <c r="W492" s="30">
        <v>0.05</v>
      </c>
      <c r="X492" s="30">
        <v>1.36</v>
      </c>
      <c r="Y492" s="30">
        <v>0</v>
      </c>
      <c r="Z492" s="50">
        <v>0</v>
      </c>
      <c r="AA492" s="8">
        <v>0</v>
      </c>
      <c r="AB492" s="8">
        <v>0</v>
      </c>
      <c r="AC492" s="8">
        <v>508.95</v>
      </c>
      <c r="AD492" s="8">
        <v>168.78</v>
      </c>
      <c r="AE492" s="8">
        <v>100.05</v>
      </c>
      <c r="AF492" s="8">
        <v>200.1</v>
      </c>
      <c r="AG492" s="8">
        <v>75.69</v>
      </c>
      <c r="AH492" s="8">
        <v>361.92</v>
      </c>
      <c r="AI492" s="8">
        <v>224.46</v>
      </c>
      <c r="AJ492" s="8">
        <v>313.2</v>
      </c>
      <c r="AK492" s="8">
        <v>258.39</v>
      </c>
      <c r="AL492" s="8">
        <v>135.72</v>
      </c>
      <c r="AM492" s="8">
        <v>240.12</v>
      </c>
      <c r="AN492" s="8">
        <v>2007.96</v>
      </c>
      <c r="AO492" s="8">
        <v>234.9</v>
      </c>
      <c r="AP492" s="8">
        <v>654.24</v>
      </c>
      <c r="AQ492" s="8">
        <v>284.49</v>
      </c>
      <c r="AR492" s="8">
        <v>188.79</v>
      </c>
      <c r="AS492" s="8">
        <v>149.63999999999999</v>
      </c>
      <c r="AT492" s="8">
        <v>0</v>
      </c>
      <c r="AU492" s="8">
        <v>0</v>
      </c>
      <c r="AV492" s="8">
        <v>0</v>
      </c>
      <c r="AW492" s="8">
        <v>0</v>
      </c>
      <c r="AX492" s="8">
        <v>0</v>
      </c>
      <c r="AY492" s="8">
        <v>0</v>
      </c>
      <c r="AZ492" s="8">
        <v>0.14000000000000001</v>
      </c>
      <c r="BA492" s="8">
        <v>0.08</v>
      </c>
      <c r="BB492" s="8">
        <v>7.0000000000000007E-2</v>
      </c>
      <c r="BC492" s="8">
        <v>0.01</v>
      </c>
      <c r="BD492" s="8">
        <v>0</v>
      </c>
      <c r="BE492" s="8">
        <v>0</v>
      </c>
      <c r="BF492" s="8">
        <v>0</v>
      </c>
      <c r="BG492" s="8">
        <v>0</v>
      </c>
      <c r="BH492" s="8">
        <v>0.01</v>
      </c>
      <c r="BI492" s="8">
        <v>7.0000000000000007E-2</v>
      </c>
      <c r="BJ492" s="8">
        <v>0</v>
      </c>
      <c r="BK492" s="8">
        <v>0</v>
      </c>
      <c r="BL492" s="8">
        <v>0.28000000000000003</v>
      </c>
      <c r="BM492" s="8">
        <v>0.01</v>
      </c>
      <c r="BN492" s="8">
        <v>0</v>
      </c>
      <c r="BO492" s="8">
        <v>0</v>
      </c>
      <c r="BP492" s="8">
        <v>0</v>
      </c>
      <c r="BQ492" s="8">
        <v>0</v>
      </c>
      <c r="BR492" s="8">
        <v>39.1</v>
      </c>
      <c r="BT492" s="8">
        <v>0</v>
      </c>
      <c r="BV492" s="8">
        <v>0</v>
      </c>
      <c r="BW492" s="8">
        <v>0</v>
      </c>
      <c r="BX492" s="8">
        <v>0</v>
      </c>
      <c r="BY492" s="8">
        <v>0</v>
      </c>
      <c r="BZ492" s="8">
        <v>0</v>
      </c>
      <c r="CA492" s="8">
        <v>0</v>
      </c>
      <c r="CB492" s="8">
        <v>0</v>
      </c>
      <c r="CC492" s="8">
        <v>0</v>
      </c>
      <c r="CD492" s="8">
        <v>0</v>
      </c>
      <c r="CE492" s="8">
        <v>0</v>
      </c>
      <c r="CF492" s="8">
        <v>0</v>
      </c>
    </row>
    <row r="493" spans="1:84" s="9" customFormat="1" x14ac:dyDescent="0.25">
      <c r="A493" s="9" t="str">
        <f>"18/10"</f>
        <v>18/10</v>
      </c>
      <c r="B493" s="46" t="s">
        <v>108</v>
      </c>
      <c r="C493" s="44" t="str">
        <f>"200"</f>
        <v>200</v>
      </c>
      <c r="D493" s="45">
        <v>3.64</v>
      </c>
      <c r="E493" s="45">
        <v>2.9</v>
      </c>
      <c r="F493" s="45">
        <v>3.34</v>
      </c>
      <c r="G493" s="45">
        <v>0.6</v>
      </c>
      <c r="H493" s="45">
        <v>22.81</v>
      </c>
      <c r="I493" s="45">
        <v>134.767248</v>
      </c>
      <c r="J493" s="30">
        <v>2.36</v>
      </c>
      <c r="K493" s="30">
        <v>0</v>
      </c>
      <c r="L493" s="30">
        <v>2.36</v>
      </c>
      <c r="M493" s="30">
        <v>0</v>
      </c>
      <c r="N493" s="30">
        <v>22.51</v>
      </c>
      <c r="O493" s="30">
        <v>0.3</v>
      </c>
      <c r="P493" s="30">
        <v>1.28</v>
      </c>
      <c r="Q493" s="30">
        <v>0</v>
      </c>
      <c r="R493" s="30">
        <v>0</v>
      </c>
      <c r="S493" s="30">
        <v>0.26</v>
      </c>
      <c r="T493" s="30">
        <v>0.97</v>
      </c>
      <c r="U493" s="30">
        <v>50.2</v>
      </c>
      <c r="V493" s="30">
        <v>182.12</v>
      </c>
      <c r="W493" s="30">
        <v>0.13</v>
      </c>
      <c r="X493" s="30">
        <v>0.14000000000000001</v>
      </c>
      <c r="Y493" s="30">
        <v>0.52</v>
      </c>
      <c r="Z493" s="51">
        <v>0</v>
      </c>
      <c r="AA493" s="9">
        <v>0</v>
      </c>
      <c r="AB493" s="9">
        <v>0</v>
      </c>
      <c r="AC493" s="9">
        <v>1201.32</v>
      </c>
      <c r="AD493" s="9">
        <v>444.62</v>
      </c>
      <c r="AE493" s="9">
        <v>446.5</v>
      </c>
      <c r="AF493" s="9">
        <v>449.32</v>
      </c>
      <c r="AG493" s="9">
        <v>124.08</v>
      </c>
      <c r="AH493" s="9">
        <v>934.36</v>
      </c>
      <c r="AI493" s="9">
        <v>695.6</v>
      </c>
      <c r="AJ493" s="9">
        <v>2063.3000000000002</v>
      </c>
      <c r="AK493" s="9">
        <v>1848.04</v>
      </c>
      <c r="AL493" s="9">
        <v>453.08</v>
      </c>
      <c r="AM493" s="9">
        <v>1010.5</v>
      </c>
      <c r="AN493" s="9">
        <v>3902.88</v>
      </c>
      <c r="AO493" s="9">
        <v>0</v>
      </c>
      <c r="AP493" s="9">
        <v>865.74</v>
      </c>
      <c r="AQ493" s="9">
        <v>713.46</v>
      </c>
      <c r="AR493" s="9">
        <v>517.94000000000005</v>
      </c>
      <c r="AS493" s="9">
        <v>203.98</v>
      </c>
      <c r="AT493" s="9">
        <v>0.89</v>
      </c>
      <c r="AU493" s="9">
        <v>1.38</v>
      </c>
      <c r="AV493" s="9">
        <v>1.06</v>
      </c>
      <c r="AW493" s="9">
        <v>2.6</v>
      </c>
      <c r="AX493" s="9">
        <v>0</v>
      </c>
      <c r="AY493" s="9">
        <v>0.26</v>
      </c>
      <c r="AZ493" s="9">
        <v>0</v>
      </c>
      <c r="BA493" s="9">
        <v>3.17</v>
      </c>
      <c r="BB493" s="9">
        <v>0</v>
      </c>
      <c r="BC493" s="9">
        <v>0.97</v>
      </c>
      <c r="BD493" s="9">
        <v>0.81</v>
      </c>
      <c r="BE493" s="9">
        <v>0.62</v>
      </c>
      <c r="BF493" s="9">
        <v>0</v>
      </c>
      <c r="BG493" s="9">
        <v>0</v>
      </c>
      <c r="BH493" s="9">
        <v>0.26</v>
      </c>
      <c r="BI493" s="9">
        <v>32.03</v>
      </c>
      <c r="BJ493" s="9">
        <v>0</v>
      </c>
      <c r="BK493" s="9">
        <v>0</v>
      </c>
      <c r="BL493" s="9">
        <v>12.5</v>
      </c>
      <c r="BM493" s="9">
        <v>0.26</v>
      </c>
      <c r="BN493" s="9">
        <v>0.08</v>
      </c>
      <c r="BO493" s="9">
        <v>0</v>
      </c>
      <c r="BP493" s="9">
        <v>0</v>
      </c>
      <c r="BQ493" s="9">
        <v>0</v>
      </c>
      <c r="BR493" s="9">
        <v>198.62</v>
      </c>
      <c r="BT493" s="9">
        <v>13.44</v>
      </c>
      <c r="BV493" s="9">
        <v>0</v>
      </c>
      <c r="BW493" s="9">
        <v>0</v>
      </c>
      <c r="BX493" s="9">
        <v>0</v>
      </c>
      <c r="BY493" s="9">
        <v>0</v>
      </c>
      <c r="BZ493" s="9">
        <v>0</v>
      </c>
      <c r="CA493" s="9">
        <v>0</v>
      </c>
      <c r="CB493" s="9">
        <v>0</v>
      </c>
      <c r="CC493" s="9">
        <v>0</v>
      </c>
      <c r="CD493" s="9">
        <v>0</v>
      </c>
      <c r="CE493" s="9">
        <v>20</v>
      </c>
      <c r="CF493" s="9">
        <v>0</v>
      </c>
    </row>
    <row r="494" spans="1:84" s="10" customFormat="1" x14ac:dyDescent="0.25">
      <c r="A494" s="47"/>
      <c r="B494" s="48" t="s">
        <v>78</v>
      </c>
      <c r="C494" s="22">
        <f>C493+C491+C492+C490+C489+C488</f>
        <v>650</v>
      </c>
      <c r="D494" s="49">
        <v>28.58</v>
      </c>
      <c r="E494" s="49">
        <v>26.09</v>
      </c>
      <c r="F494" s="49">
        <v>23.83</v>
      </c>
      <c r="G494" s="49">
        <v>1.26</v>
      </c>
      <c r="H494" s="49">
        <v>102.35</v>
      </c>
      <c r="I494" s="49">
        <v>750.27</v>
      </c>
      <c r="J494" s="17">
        <v>15.63</v>
      </c>
      <c r="K494" s="17">
        <v>0.31</v>
      </c>
      <c r="L494" s="17">
        <v>4.24</v>
      </c>
      <c r="M494" s="17">
        <v>0</v>
      </c>
      <c r="N494" s="17">
        <v>32.36</v>
      </c>
      <c r="O494" s="17">
        <v>70</v>
      </c>
      <c r="P494" s="17">
        <v>3.16</v>
      </c>
      <c r="Q494" s="17">
        <v>0</v>
      </c>
      <c r="R494" s="17">
        <v>0</v>
      </c>
      <c r="S494" s="17">
        <v>1.76</v>
      </c>
      <c r="T494" s="17">
        <v>5.45</v>
      </c>
      <c r="U494" s="17">
        <v>708.48</v>
      </c>
      <c r="V494" s="17">
        <v>517.77</v>
      </c>
      <c r="W494" s="17">
        <v>0.67</v>
      </c>
      <c r="X494" s="17">
        <v>2.44</v>
      </c>
      <c r="Y494" s="17">
        <v>1.02</v>
      </c>
      <c r="Z494" s="10">
        <v>0</v>
      </c>
      <c r="AA494" s="10">
        <v>0</v>
      </c>
      <c r="AB494" s="10">
        <v>0</v>
      </c>
      <c r="AC494" s="10">
        <v>2153.23</v>
      </c>
      <c r="AD494" s="10">
        <v>980.9</v>
      </c>
      <c r="AE494" s="10">
        <v>718.5</v>
      </c>
      <c r="AF494" s="10">
        <v>899.95</v>
      </c>
      <c r="AG494" s="10">
        <v>287.3</v>
      </c>
      <c r="AH494" s="10">
        <v>1562.91</v>
      </c>
      <c r="AI494" s="10">
        <v>1209.1099999999999</v>
      </c>
      <c r="AJ494" s="10">
        <v>2694.94</v>
      </c>
      <c r="AK494" s="10">
        <v>2606.31</v>
      </c>
      <c r="AL494" s="10">
        <v>729.65</v>
      </c>
      <c r="AM494" s="10">
        <v>1420.41</v>
      </c>
      <c r="AN494" s="10">
        <v>6639.82</v>
      </c>
      <c r="AO494" s="10">
        <v>241.78</v>
      </c>
      <c r="AP494" s="10">
        <v>1685.06</v>
      </c>
      <c r="AQ494" s="10">
        <v>1376.67</v>
      </c>
      <c r="AR494" s="10">
        <v>902.95</v>
      </c>
      <c r="AS494" s="10">
        <v>472.23</v>
      </c>
      <c r="AT494" s="10">
        <v>1.26</v>
      </c>
      <c r="AU494" s="10">
        <v>1.55</v>
      </c>
      <c r="AV494" s="10">
        <v>1.1499999999999999</v>
      </c>
      <c r="AW494" s="10">
        <v>2.8</v>
      </c>
      <c r="AX494" s="10">
        <v>0.24</v>
      </c>
      <c r="AY494" s="10">
        <v>1.37</v>
      </c>
      <c r="AZ494" s="10">
        <v>0.14000000000000001</v>
      </c>
      <c r="BA494" s="10">
        <v>6.27</v>
      </c>
      <c r="BB494" s="10">
        <v>7.0000000000000007E-2</v>
      </c>
      <c r="BC494" s="10">
        <v>1.92</v>
      </c>
      <c r="BD494" s="10">
        <v>0.81</v>
      </c>
      <c r="BE494" s="10">
        <v>0.62</v>
      </c>
      <c r="BF494" s="10">
        <v>0</v>
      </c>
      <c r="BG494" s="10">
        <v>0.16</v>
      </c>
      <c r="BH494" s="10">
        <v>0.59</v>
      </c>
      <c r="BI494" s="10">
        <v>34.58</v>
      </c>
      <c r="BJ494" s="10">
        <v>0</v>
      </c>
      <c r="BK494" s="10">
        <v>0</v>
      </c>
      <c r="BL494" s="10">
        <v>12.91</v>
      </c>
      <c r="BM494" s="10">
        <v>0.28999999999999998</v>
      </c>
      <c r="BN494" s="10">
        <v>0.08</v>
      </c>
      <c r="BO494" s="10">
        <v>0</v>
      </c>
      <c r="BP494" s="10">
        <v>0</v>
      </c>
      <c r="BQ494" s="10">
        <v>0</v>
      </c>
      <c r="BR494" s="10">
        <v>358.47</v>
      </c>
      <c r="BS494" s="10" t="e">
        <f>$I$494/#REF!*100</f>
        <v>#REF!</v>
      </c>
      <c r="BT494" s="10">
        <v>228.64</v>
      </c>
      <c r="BV494" s="10">
        <v>0</v>
      </c>
      <c r="BW494" s="10">
        <v>0</v>
      </c>
      <c r="BX494" s="10">
        <v>0</v>
      </c>
      <c r="BY494" s="10">
        <v>0</v>
      </c>
      <c r="BZ494" s="10">
        <v>0</v>
      </c>
      <c r="CA494" s="10">
        <v>0</v>
      </c>
      <c r="CB494" s="10">
        <v>0</v>
      </c>
      <c r="CC494" s="10">
        <v>0</v>
      </c>
      <c r="CD494" s="10">
        <v>0</v>
      </c>
      <c r="CE494" s="10">
        <v>24</v>
      </c>
      <c r="CF494" s="10">
        <v>0.8</v>
      </c>
    </row>
    <row r="495" spans="1:84" x14ac:dyDescent="0.25">
      <c r="A495" s="9"/>
      <c r="B495" s="57" t="s">
        <v>79</v>
      </c>
      <c r="C495" s="44"/>
      <c r="D495" s="45"/>
      <c r="E495" s="45"/>
      <c r="F495" s="45"/>
      <c r="G495" s="45"/>
      <c r="H495" s="45"/>
      <c r="I495" s="45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</row>
    <row r="496" spans="1:84" s="9" customFormat="1" x14ac:dyDescent="0.25">
      <c r="A496" s="9" t="str">
        <f>"-"</f>
        <v>-</v>
      </c>
      <c r="B496" s="46" t="s">
        <v>80</v>
      </c>
      <c r="C496" s="44" t="str">
        <f>"200"</f>
        <v>200</v>
      </c>
      <c r="D496" s="45">
        <v>1</v>
      </c>
      <c r="E496" s="45">
        <v>0</v>
      </c>
      <c r="F496" s="45">
        <v>0.2</v>
      </c>
      <c r="G496" s="45">
        <v>0</v>
      </c>
      <c r="H496" s="45">
        <v>20.2</v>
      </c>
      <c r="I496" s="45">
        <v>86.48</v>
      </c>
      <c r="J496" s="30">
        <v>0</v>
      </c>
      <c r="K496" s="30">
        <v>0</v>
      </c>
      <c r="L496" s="30">
        <v>0</v>
      </c>
      <c r="M496" s="30">
        <v>0</v>
      </c>
      <c r="N496" s="30">
        <v>19.8</v>
      </c>
      <c r="O496" s="30">
        <v>0.4</v>
      </c>
      <c r="P496" s="30">
        <v>0.4</v>
      </c>
      <c r="Q496" s="30">
        <v>0</v>
      </c>
      <c r="R496" s="30">
        <v>0</v>
      </c>
      <c r="S496" s="30">
        <v>1</v>
      </c>
      <c r="T496" s="30">
        <v>0.6</v>
      </c>
      <c r="U496" s="30">
        <v>52</v>
      </c>
      <c r="V496" s="30">
        <v>240</v>
      </c>
      <c r="W496" s="30">
        <v>0.02</v>
      </c>
      <c r="X496" s="30">
        <v>0.2</v>
      </c>
      <c r="Y496" s="30">
        <v>4</v>
      </c>
      <c r="Z496" s="51">
        <v>0.4</v>
      </c>
      <c r="AA496" s="9">
        <v>0</v>
      </c>
      <c r="AB496" s="9">
        <v>0</v>
      </c>
      <c r="AC496" s="9">
        <v>28</v>
      </c>
      <c r="AD496" s="9">
        <v>28</v>
      </c>
      <c r="AE496" s="9">
        <v>4</v>
      </c>
      <c r="AF496" s="9">
        <v>16</v>
      </c>
      <c r="AG496" s="9">
        <v>4</v>
      </c>
      <c r="AH496" s="9">
        <v>14</v>
      </c>
      <c r="AI496" s="9">
        <v>26</v>
      </c>
      <c r="AJ496" s="9">
        <v>16</v>
      </c>
      <c r="AK496" s="9">
        <v>116</v>
      </c>
      <c r="AL496" s="9">
        <v>10</v>
      </c>
      <c r="AM496" s="9">
        <v>22</v>
      </c>
      <c r="AN496" s="9">
        <v>64</v>
      </c>
      <c r="AO496" s="9">
        <v>340</v>
      </c>
      <c r="AP496" s="9">
        <v>20</v>
      </c>
      <c r="AQ496" s="9">
        <v>24</v>
      </c>
      <c r="AR496" s="9">
        <v>10</v>
      </c>
      <c r="AS496" s="9">
        <v>8</v>
      </c>
      <c r="AT496" s="9">
        <v>2.06</v>
      </c>
      <c r="AU496" s="9">
        <v>1.22</v>
      </c>
      <c r="AV496" s="9">
        <v>0.62</v>
      </c>
      <c r="AW496" s="9">
        <v>1.22</v>
      </c>
      <c r="AX496" s="9">
        <v>1.32</v>
      </c>
      <c r="AY496" s="9">
        <v>9.2200000000000006</v>
      </c>
      <c r="AZ496" s="9">
        <v>0.7</v>
      </c>
      <c r="BA496" s="9">
        <v>11.44</v>
      </c>
      <c r="BB496" s="9">
        <v>0.36</v>
      </c>
      <c r="BC496" s="9">
        <v>6.3</v>
      </c>
      <c r="BD496" s="9">
        <v>0.6</v>
      </c>
      <c r="BE496" s="9">
        <v>0</v>
      </c>
      <c r="BF496" s="9">
        <v>0</v>
      </c>
      <c r="BG496" s="9">
        <v>0</v>
      </c>
      <c r="BH496" s="9">
        <v>1.64</v>
      </c>
      <c r="BI496" s="9">
        <v>14.04</v>
      </c>
      <c r="BJ496" s="9">
        <v>0.14000000000000001</v>
      </c>
      <c r="BK496" s="9">
        <v>0</v>
      </c>
      <c r="BL496" s="9">
        <v>1.26</v>
      </c>
      <c r="BM496" s="9">
        <v>0.54</v>
      </c>
      <c r="BN496" s="9">
        <v>1.02</v>
      </c>
      <c r="BO496" s="9">
        <v>0</v>
      </c>
      <c r="BP496" s="9">
        <v>0</v>
      </c>
      <c r="BQ496" s="9">
        <v>0</v>
      </c>
      <c r="BR496" s="9">
        <v>176.2</v>
      </c>
      <c r="BT496" s="9">
        <v>0</v>
      </c>
      <c r="BV496" s="9">
        <v>0</v>
      </c>
      <c r="BW496" s="9">
        <v>0</v>
      </c>
      <c r="BX496" s="9">
        <v>0</v>
      </c>
      <c r="BY496" s="9">
        <v>0</v>
      </c>
      <c r="BZ496" s="9">
        <v>0</v>
      </c>
      <c r="CA496" s="9">
        <v>0</v>
      </c>
      <c r="CB496" s="9">
        <v>0</v>
      </c>
      <c r="CC496" s="9">
        <v>0</v>
      </c>
      <c r="CD496" s="9">
        <v>0</v>
      </c>
      <c r="CE496" s="9">
        <v>0</v>
      </c>
      <c r="CF496" s="9">
        <v>0</v>
      </c>
    </row>
    <row r="497" spans="1:84" s="10" customFormat="1" x14ac:dyDescent="0.25">
      <c r="A497" s="47"/>
      <c r="B497" s="48" t="s">
        <v>81</v>
      </c>
      <c r="C497" s="22" t="str">
        <f>C496</f>
        <v>200</v>
      </c>
      <c r="D497" s="49">
        <v>1</v>
      </c>
      <c r="E497" s="49">
        <v>0</v>
      </c>
      <c r="F497" s="49">
        <v>0.2</v>
      </c>
      <c r="G497" s="49">
        <v>0</v>
      </c>
      <c r="H497" s="49">
        <v>20.2</v>
      </c>
      <c r="I497" s="49">
        <v>86.48</v>
      </c>
      <c r="J497" s="17">
        <v>0</v>
      </c>
      <c r="K497" s="17">
        <v>0</v>
      </c>
      <c r="L497" s="17">
        <v>0</v>
      </c>
      <c r="M497" s="17">
        <v>0</v>
      </c>
      <c r="N497" s="17">
        <v>19.8</v>
      </c>
      <c r="O497" s="17">
        <v>0.4</v>
      </c>
      <c r="P497" s="17">
        <v>0.4</v>
      </c>
      <c r="Q497" s="17">
        <v>0</v>
      </c>
      <c r="R497" s="17">
        <v>0</v>
      </c>
      <c r="S497" s="17">
        <v>1</v>
      </c>
      <c r="T497" s="17">
        <v>0.6</v>
      </c>
      <c r="U497" s="17">
        <v>52</v>
      </c>
      <c r="V497" s="17">
        <v>240</v>
      </c>
      <c r="W497" s="17">
        <v>0.02</v>
      </c>
      <c r="X497" s="17">
        <v>0.2</v>
      </c>
      <c r="Y497" s="17">
        <v>4</v>
      </c>
      <c r="Z497" s="10">
        <v>0.4</v>
      </c>
      <c r="AA497" s="10">
        <v>0</v>
      </c>
      <c r="AB497" s="10">
        <v>0</v>
      </c>
      <c r="AC497" s="10">
        <v>28</v>
      </c>
      <c r="AD497" s="10">
        <v>28</v>
      </c>
      <c r="AE497" s="10">
        <v>4</v>
      </c>
      <c r="AF497" s="10">
        <v>16</v>
      </c>
      <c r="AG497" s="10">
        <v>4</v>
      </c>
      <c r="AH497" s="10">
        <v>14</v>
      </c>
      <c r="AI497" s="10">
        <v>26</v>
      </c>
      <c r="AJ497" s="10">
        <v>16</v>
      </c>
      <c r="AK497" s="10">
        <v>116</v>
      </c>
      <c r="AL497" s="10">
        <v>10</v>
      </c>
      <c r="AM497" s="10">
        <v>22</v>
      </c>
      <c r="AN497" s="10">
        <v>64</v>
      </c>
      <c r="AO497" s="10">
        <v>340</v>
      </c>
      <c r="AP497" s="10">
        <v>20</v>
      </c>
      <c r="AQ497" s="10">
        <v>24</v>
      </c>
      <c r="AR497" s="10">
        <v>10</v>
      </c>
      <c r="AS497" s="10">
        <v>8</v>
      </c>
      <c r="AT497" s="10">
        <v>2.06</v>
      </c>
      <c r="AU497" s="10">
        <v>1.22</v>
      </c>
      <c r="AV497" s="10">
        <v>0.62</v>
      </c>
      <c r="AW497" s="10">
        <v>1.22</v>
      </c>
      <c r="AX497" s="10">
        <v>1.32</v>
      </c>
      <c r="AY497" s="10">
        <v>9.2200000000000006</v>
      </c>
      <c r="AZ497" s="10">
        <v>0.7</v>
      </c>
      <c r="BA497" s="10">
        <v>11.44</v>
      </c>
      <c r="BB497" s="10">
        <v>0.36</v>
      </c>
      <c r="BC497" s="10">
        <v>6.3</v>
      </c>
      <c r="BD497" s="10">
        <v>0.6</v>
      </c>
      <c r="BE497" s="10">
        <v>0</v>
      </c>
      <c r="BF497" s="10">
        <v>0</v>
      </c>
      <c r="BG497" s="10">
        <v>0</v>
      </c>
      <c r="BH497" s="10">
        <v>1.64</v>
      </c>
      <c r="BI497" s="10">
        <v>14.04</v>
      </c>
      <c r="BJ497" s="10">
        <v>0.14000000000000001</v>
      </c>
      <c r="BK497" s="10">
        <v>0</v>
      </c>
      <c r="BL497" s="10">
        <v>1.26</v>
      </c>
      <c r="BM497" s="10">
        <v>0.54</v>
      </c>
      <c r="BN497" s="10">
        <v>1.02</v>
      </c>
      <c r="BO497" s="10">
        <v>0</v>
      </c>
      <c r="BP497" s="10">
        <v>0</v>
      </c>
      <c r="BQ497" s="10">
        <v>0</v>
      </c>
      <c r="BR497" s="10">
        <v>176.2</v>
      </c>
      <c r="BS497" s="10" t="e">
        <f>$I$497/#REF!*100</f>
        <v>#REF!</v>
      </c>
      <c r="BT497" s="10">
        <v>0</v>
      </c>
      <c r="BV497" s="10">
        <v>0</v>
      </c>
      <c r="BW497" s="10">
        <v>0</v>
      </c>
      <c r="BX497" s="10">
        <v>0</v>
      </c>
      <c r="BY497" s="10">
        <v>0</v>
      </c>
      <c r="BZ497" s="10">
        <v>0</v>
      </c>
      <c r="CA497" s="10">
        <v>0</v>
      </c>
      <c r="CB497" s="10">
        <v>0</v>
      </c>
      <c r="CC497" s="10">
        <v>0</v>
      </c>
      <c r="CD497" s="10">
        <v>0</v>
      </c>
      <c r="CE497" s="10">
        <v>0</v>
      </c>
      <c r="CF497" s="10">
        <v>0</v>
      </c>
    </row>
    <row r="498" spans="1:84" x14ac:dyDescent="0.25">
      <c r="A498" s="9"/>
      <c r="B498" s="57" t="s">
        <v>82</v>
      </c>
      <c r="C498" s="44"/>
      <c r="D498" s="45"/>
      <c r="E498" s="45"/>
      <c r="F498" s="45"/>
      <c r="G498" s="45"/>
      <c r="H498" s="45"/>
      <c r="I498" s="45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</row>
    <row r="499" spans="1:84" s="8" customFormat="1" x14ac:dyDescent="0.25">
      <c r="A499" s="9" t="str">
        <f>"22/1"</f>
        <v>22/1</v>
      </c>
      <c r="B499" s="46" t="s">
        <v>122</v>
      </c>
      <c r="C499" s="44" t="str">
        <f>"100"</f>
        <v>100</v>
      </c>
      <c r="D499" s="45">
        <v>0.74</v>
      </c>
      <c r="E499" s="45">
        <v>0</v>
      </c>
      <c r="F499" s="45">
        <v>4.99</v>
      </c>
      <c r="G499" s="45">
        <v>4.99</v>
      </c>
      <c r="H499" s="45">
        <v>2.33</v>
      </c>
      <c r="I499" s="45">
        <v>58.88673</v>
      </c>
      <c r="J499" s="30">
        <v>0.63</v>
      </c>
      <c r="K499" s="30">
        <v>3.25</v>
      </c>
      <c r="L499" s="30">
        <v>0.63</v>
      </c>
      <c r="M499" s="30">
        <v>0</v>
      </c>
      <c r="N499" s="30">
        <v>2.23</v>
      </c>
      <c r="O499" s="30">
        <v>0.09</v>
      </c>
      <c r="P499" s="30">
        <v>0.93</v>
      </c>
      <c r="Q499" s="30">
        <v>0</v>
      </c>
      <c r="R499" s="30">
        <v>0</v>
      </c>
      <c r="S499" s="30">
        <v>0.09</v>
      </c>
      <c r="T499" s="30">
        <v>0.95</v>
      </c>
      <c r="U499" s="30">
        <v>196.97</v>
      </c>
      <c r="V499" s="30">
        <v>131.32</v>
      </c>
      <c r="W499" s="30">
        <v>0.04</v>
      </c>
      <c r="X499" s="30">
        <v>0.19</v>
      </c>
      <c r="Y499" s="30">
        <v>9.31</v>
      </c>
      <c r="Z499" s="50">
        <v>0</v>
      </c>
      <c r="AA499" s="8">
        <v>0</v>
      </c>
      <c r="AB499" s="8">
        <v>0</v>
      </c>
      <c r="AC499" s="8">
        <v>31.72</v>
      </c>
      <c r="AD499" s="8">
        <v>26.48</v>
      </c>
      <c r="AE499" s="8">
        <v>6.43</v>
      </c>
      <c r="AF499" s="8">
        <v>21.89</v>
      </c>
      <c r="AG499" s="8">
        <v>6.77</v>
      </c>
      <c r="AH499" s="8">
        <v>17.920000000000002</v>
      </c>
      <c r="AI499" s="8">
        <v>26.03</v>
      </c>
      <c r="AJ499" s="8">
        <v>43.21</v>
      </c>
      <c r="AK499" s="8">
        <v>52.42</v>
      </c>
      <c r="AL499" s="8">
        <v>11.05</v>
      </c>
      <c r="AM499" s="8">
        <v>27.3</v>
      </c>
      <c r="AN499" s="8">
        <v>137.44999999999999</v>
      </c>
      <c r="AO499" s="8">
        <v>187.03</v>
      </c>
      <c r="AP499" s="8">
        <v>18.23</v>
      </c>
      <c r="AQ499" s="8">
        <v>27.84</v>
      </c>
      <c r="AR499" s="8">
        <v>21.63</v>
      </c>
      <c r="AS499" s="8">
        <v>7.03</v>
      </c>
      <c r="AT499" s="8">
        <v>0.43</v>
      </c>
      <c r="AU499" s="8">
        <v>0.27</v>
      </c>
      <c r="AV499" s="8">
        <v>0.15</v>
      </c>
      <c r="AW499" s="8">
        <v>0.27</v>
      </c>
      <c r="AX499" s="8">
        <v>0.26</v>
      </c>
      <c r="AY499" s="8">
        <v>1.1100000000000001</v>
      </c>
      <c r="AZ499" s="8">
        <v>0.11</v>
      </c>
      <c r="BA499" s="8">
        <v>0.45</v>
      </c>
      <c r="BB499" s="8">
        <v>0.1</v>
      </c>
      <c r="BC499" s="8">
        <v>0.23</v>
      </c>
      <c r="BD499" s="8">
        <v>0.16</v>
      </c>
      <c r="BE499" s="8">
        <v>0.69</v>
      </c>
      <c r="BF499" s="8">
        <v>0</v>
      </c>
      <c r="BG499" s="8">
        <v>0</v>
      </c>
      <c r="BH499" s="8">
        <v>0.09</v>
      </c>
      <c r="BI499" s="8">
        <v>1.29</v>
      </c>
      <c r="BJ499" s="8">
        <v>0.02</v>
      </c>
      <c r="BK499" s="8">
        <v>0</v>
      </c>
      <c r="BL499" s="8">
        <v>3.34</v>
      </c>
      <c r="BM499" s="8">
        <v>0.03</v>
      </c>
      <c r="BN499" s="8">
        <v>0.06</v>
      </c>
      <c r="BO499" s="8">
        <v>0</v>
      </c>
      <c r="BP499" s="8">
        <v>0</v>
      </c>
      <c r="BQ499" s="8">
        <v>0</v>
      </c>
      <c r="BR499" s="8">
        <v>90.26</v>
      </c>
      <c r="BT499" s="8">
        <v>9.31</v>
      </c>
      <c r="BV499" s="8">
        <v>0</v>
      </c>
      <c r="BW499" s="8">
        <v>0</v>
      </c>
      <c r="BX499" s="8">
        <v>0</v>
      </c>
      <c r="BY499" s="8">
        <v>0</v>
      </c>
      <c r="BZ499" s="8">
        <v>0</v>
      </c>
      <c r="CA499" s="8">
        <v>0</v>
      </c>
      <c r="CB499" s="8">
        <v>0</v>
      </c>
      <c r="CC499" s="8">
        <v>0</v>
      </c>
      <c r="CD499" s="8">
        <v>0</v>
      </c>
      <c r="CE499" s="8">
        <v>0</v>
      </c>
      <c r="CF499" s="8">
        <v>0.5</v>
      </c>
    </row>
    <row r="500" spans="1:84" s="8" customFormat="1" x14ac:dyDescent="0.25">
      <c r="A500" s="9" t="str">
        <f>"7/2"</f>
        <v>7/2</v>
      </c>
      <c r="B500" s="46" t="s">
        <v>145</v>
      </c>
      <c r="C500" s="44" t="str">
        <f>"300"</f>
        <v>300</v>
      </c>
      <c r="D500" s="45">
        <v>2.35</v>
      </c>
      <c r="E500" s="45">
        <v>0.31</v>
      </c>
      <c r="F500" s="45">
        <v>4.41</v>
      </c>
      <c r="G500" s="45">
        <v>3.21</v>
      </c>
      <c r="H500" s="45">
        <v>9.18</v>
      </c>
      <c r="I500" s="45">
        <v>90.796364999999994</v>
      </c>
      <c r="J500" s="30">
        <v>1.49</v>
      </c>
      <c r="K500" s="30">
        <v>1.95</v>
      </c>
      <c r="L500" s="30">
        <v>1.08</v>
      </c>
      <c r="M500" s="30">
        <v>0</v>
      </c>
      <c r="N500" s="30">
        <v>4.9800000000000004</v>
      </c>
      <c r="O500" s="30">
        <v>4.2</v>
      </c>
      <c r="P500" s="30">
        <v>2.14</v>
      </c>
      <c r="Q500" s="30">
        <v>0</v>
      </c>
      <c r="R500" s="30">
        <v>0</v>
      </c>
      <c r="S500" s="30">
        <v>0.44</v>
      </c>
      <c r="T500" s="30">
        <v>2.59</v>
      </c>
      <c r="U500" s="30">
        <v>598.30999999999995</v>
      </c>
      <c r="V500" s="30">
        <v>392</v>
      </c>
      <c r="W500" s="30">
        <v>0.06</v>
      </c>
      <c r="X500" s="30">
        <v>0.89</v>
      </c>
      <c r="Y500" s="30">
        <v>16.28</v>
      </c>
      <c r="Z500" s="50">
        <v>0</v>
      </c>
      <c r="AA500" s="8">
        <v>0</v>
      </c>
      <c r="AB500" s="8">
        <v>0</v>
      </c>
      <c r="AC500" s="8">
        <v>66.86</v>
      </c>
      <c r="AD500" s="8">
        <v>66.55</v>
      </c>
      <c r="AE500" s="8">
        <v>19.88</v>
      </c>
      <c r="AF500" s="8">
        <v>48.53</v>
      </c>
      <c r="AG500" s="8">
        <v>14.07</v>
      </c>
      <c r="AH500" s="8">
        <v>56.39</v>
      </c>
      <c r="AI500" s="8">
        <v>74.72</v>
      </c>
      <c r="AJ500" s="8">
        <v>112.1</v>
      </c>
      <c r="AK500" s="8">
        <v>164.66</v>
      </c>
      <c r="AL500" s="8">
        <v>26.13</v>
      </c>
      <c r="AM500" s="8">
        <v>49.76</v>
      </c>
      <c r="AN500" s="8">
        <v>296.13</v>
      </c>
      <c r="AO500" s="8">
        <v>2.4</v>
      </c>
      <c r="AP500" s="8">
        <v>55.27</v>
      </c>
      <c r="AQ500" s="8">
        <v>54.96</v>
      </c>
      <c r="AR500" s="8">
        <v>46.83</v>
      </c>
      <c r="AS500" s="8">
        <v>19.850000000000001</v>
      </c>
      <c r="AT500" s="8">
        <v>0.01</v>
      </c>
      <c r="AU500" s="8">
        <v>0.01</v>
      </c>
      <c r="AV500" s="8">
        <v>0</v>
      </c>
      <c r="AW500" s="8">
        <v>0.01</v>
      </c>
      <c r="AX500" s="8">
        <v>0.01</v>
      </c>
      <c r="AY500" s="8">
        <v>0.06</v>
      </c>
      <c r="AZ500" s="8">
        <v>0</v>
      </c>
      <c r="BA500" s="8">
        <v>0.26</v>
      </c>
      <c r="BB500" s="8">
        <v>0</v>
      </c>
      <c r="BC500" s="8">
        <v>0.15</v>
      </c>
      <c r="BD500" s="8">
        <v>0.01</v>
      </c>
      <c r="BE500" s="8">
        <v>0.02</v>
      </c>
      <c r="BF500" s="8">
        <v>0</v>
      </c>
      <c r="BG500" s="8">
        <v>0.01</v>
      </c>
      <c r="BH500" s="8">
        <v>0.01</v>
      </c>
      <c r="BI500" s="8">
        <v>0.76</v>
      </c>
      <c r="BJ500" s="8">
        <v>0</v>
      </c>
      <c r="BK500" s="8">
        <v>0</v>
      </c>
      <c r="BL500" s="8">
        <v>1.8</v>
      </c>
      <c r="BM500" s="8">
        <v>0</v>
      </c>
      <c r="BN500" s="8">
        <v>0.01</v>
      </c>
      <c r="BO500" s="8">
        <v>0</v>
      </c>
      <c r="BP500" s="8">
        <v>0</v>
      </c>
      <c r="BQ500" s="8">
        <v>0</v>
      </c>
      <c r="BR500" s="8">
        <v>356.53</v>
      </c>
      <c r="BT500" s="8">
        <v>298.64</v>
      </c>
      <c r="BV500" s="8">
        <v>0</v>
      </c>
      <c r="BW500" s="8">
        <v>0</v>
      </c>
      <c r="BX500" s="8">
        <v>0</v>
      </c>
      <c r="BY500" s="8">
        <v>0</v>
      </c>
      <c r="BZ500" s="8">
        <v>0</v>
      </c>
      <c r="CA500" s="8">
        <v>0</v>
      </c>
      <c r="CB500" s="8">
        <v>0</v>
      </c>
      <c r="CC500" s="8">
        <v>0</v>
      </c>
      <c r="CD500" s="8">
        <v>0</v>
      </c>
      <c r="CE500" s="8">
        <v>0</v>
      </c>
      <c r="CF500" s="8">
        <v>1.5</v>
      </c>
    </row>
    <row r="501" spans="1:84" s="8" customFormat="1" x14ac:dyDescent="0.25">
      <c r="A501" s="9" t="str">
        <f>"5/9"</f>
        <v>5/9</v>
      </c>
      <c r="B501" s="54" t="s">
        <v>200</v>
      </c>
      <c r="C501" s="44" t="str">
        <f>"100"</f>
        <v>100</v>
      </c>
      <c r="D501" s="45">
        <v>16.579999999999998</v>
      </c>
      <c r="E501" s="45">
        <v>15.98</v>
      </c>
      <c r="F501" s="45">
        <v>5.9</v>
      </c>
      <c r="G501" s="45">
        <v>0.09</v>
      </c>
      <c r="H501" s="45">
        <v>6.66</v>
      </c>
      <c r="I501" s="45">
        <v>147.29875000000001</v>
      </c>
      <c r="J501" s="30">
        <v>2.71</v>
      </c>
      <c r="K501" s="30">
        <v>0.13</v>
      </c>
      <c r="L501" s="30">
        <v>2.71</v>
      </c>
      <c r="M501" s="30">
        <v>0</v>
      </c>
      <c r="N501" s="30">
        <v>0.1</v>
      </c>
      <c r="O501" s="30">
        <v>6.56</v>
      </c>
      <c r="P501" s="30">
        <v>0.27</v>
      </c>
      <c r="Q501" s="30">
        <v>0</v>
      </c>
      <c r="R501" s="30">
        <v>0</v>
      </c>
      <c r="S501" s="30">
        <v>0</v>
      </c>
      <c r="T501" s="30">
        <v>0.32</v>
      </c>
      <c r="U501" s="30">
        <v>0</v>
      </c>
      <c r="V501" s="30">
        <v>9.2799999999999994</v>
      </c>
      <c r="W501" s="30">
        <v>0.01</v>
      </c>
      <c r="X501" s="30">
        <v>0.12</v>
      </c>
      <c r="Y501" s="30">
        <v>0</v>
      </c>
      <c r="Z501" s="50">
        <v>0</v>
      </c>
      <c r="AA501" s="8">
        <v>0</v>
      </c>
      <c r="AB501" s="8">
        <v>0</v>
      </c>
      <c r="AC501" s="8">
        <v>55.24</v>
      </c>
      <c r="AD501" s="8">
        <v>23.56</v>
      </c>
      <c r="AE501" s="8">
        <v>14.2</v>
      </c>
      <c r="AF501" s="8">
        <v>21.95</v>
      </c>
      <c r="AG501" s="8">
        <v>9.83</v>
      </c>
      <c r="AH501" s="8">
        <v>32.869999999999997</v>
      </c>
      <c r="AI501" s="8">
        <v>34.39</v>
      </c>
      <c r="AJ501" s="8">
        <v>44.37</v>
      </c>
      <c r="AK501" s="8">
        <v>47.88</v>
      </c>
      <c r="AL501" s="8">
        <v>15.58</v>
      </c>
      <c r="AM501" s="8">
        <v>28.07</v>
      </c>
      <c r="AN501" s="8">
        <v>106.83</v>
      </c>
      <c r="AO501" s="8">
        <v>0</v>
      </c>
      <c r="AP501" s="8">
        <v>29.64</v>
      </c>
      <c r="AQ501" s="8">
        <v>29.83</v>
      </c>
      <c r="AR501" s="8">
        <v>26.03</v>
      </c>
      <c r="AS501" s="8">
        <v>12</v>
      </c>
      <c r="AT501" s="8">
        <v>0.18</v>
      </c>
      <c r="AU501" s="8">
        <v>0.04</v>
      </c>
      <c r="AV501" s="8">
        <v>0.03</v>
      </c>
      <c r="AW501" s="8">
        <v>0.09</v>
      </c>
      <c r="AX501" s="8">
        <v>0.11</v>
      </c>
      <c r="AY501" s="8">
        <v>0.37</v>
      </c>
      <c r="AZ501" s="8">
        <v>0</v>
      </c>
      <c r="BA501" s="8">
        <v>1.18</v>
      </c>
      <c r="BB501" s="8">
        <v>0</v>
      </c>
      <c r="BC501" s="8">
        <v>0.36</v>
      </c>
      <c r="BD501" s="8">
        <v>0</v>
      </c>
      <c r="BE501" s="8">
        <v>0</v>
      </c>
      <c r="BF501" s="8">
        <v>0</v>
      </c>
      <c r="BG501" s="8">
        <v>0</v>
      </c>
      <c r="BH501" s="8">
        <v>0.14000000000000001</v>
      </c>
      <c r="BI501" s="8">
        <v>1.1100000000000001</v>
      </c>
      <c r="BJ501" s="8">
        <v>0</v>
      </c>
      <c r="BK501" s="8">
        <v>0</v>
      </c>
      <c r="BL501" s="8">
        <v>0.06</v>
      </c>
      <c r="BM501" s="8">
        <v>0</v>
      </c>
      <c r="BN501" s="8">
        <v>0</v>
      </c>
      <c r="BO501" s="8">
        <v>0</v>
      </c>
      <c r="BP501" s="8">
        <v>0</v>
      </c>
      <c r="BQ501" s="8">
        <v>0</v>
      </c>
      <c r="BR501" s="8">
        <v>2.06</v>
      </c>
      <c r="BT501" s="8">
        <v>27.77</v>
      </c>
      <c r="BV501" s="8">
        <v>0</v>
      </c>
      <c r="BW501" s="8">
        <v>0</v>
      </c>
      <c r="BX501" s="8">
        <v>0</v>
      </c>
      <c r="BY501" s="8">
        <v>0</v>
      </c>
      <c r="BZ501" s="8">
        <v>0</v>
      </c>
      <c r="CA501" s="8">
        <v>0</v>
      </c>
      <c r="CB501" s="8">
        <v>0</v>
      </c>
      <c r="CC501" s="8">
        <v>0</v>
      </c>
      <c r="CD501" s="8">
        <v>0</v>
      </c>
      <c r="CE501" s="8">
        <v>0</v>
      </c>
      <c r="CF501" s="8">
        <v>0.25</v>
      </c>
    </row>
    <row r="502" spans="1:84" s="8" customFormat="1" x14ac:dyDescent="0.25">
      <c r="A502" s="9" t="str">
        <f>"60/3"</f>
        <v>60/3</v>
      </c>
      <c r="B502" s="46" t="s">
        <v>86</v>
      </c>
      <c r="C502" s="44" t="str">
        <f>"200"</f>
        <v>200</v>
      </c>
      <c r="D502" s="45">
        <v>11.51</v>
      </c>
      <c r="E502" s="45">
        <v>0</v>
      </c>
      <c r="F502" s="45">
        <v>3.01</v>
      </c>
      <c r="G502" s="45">
        <v>3.01</v>
      </c>
      <c r="H502" s="45">
        <v>50.32</v>
      </c>
      <c r="I502" s="45">
        <v>299.09888662499998</v>
      </c>
      <c r="J502" s="30">
        <v>0.56000000000000005</v>
      </c>
      <c r="K502" s="30">
        <v>0</v>
      </c>
      <c r="L502" s="30">
        <v>0.56000000000000005</v>
      </c>
      <c r="M502" s="30">
        <v>0</v>
      </c>
      <c r="N502" s="30">
        <v>1.28</v>
      </c>
      <c r="O502" s="30">
        <v>49.04</v>
      </c>
      <c r="P502" s="30">
        <v>10</v>
      </c>
      <c r="Q502" s="30">
        <v>0</v>
      </c>
      <c r="R502" s="30">
        <v>0</v>
      </c>
      <c r="S502" s="30">
        <v>0</v>
      </c>
      <c r="T502" s="30">
        <v>4.2</v>
      </c>
      <c r="U502" s="30">
        <v>0</v>
      </c>
      <c r="V502" s="30">
        <v>350.81</v>
      </c>
      <c r="W502" s="30">
        <v>0.17</v>
      </c>
      <c r="X502" s="30">
        <v>3.33</v>
      </c>
      <c r="Y502" s="30">
        <v>0</v>
      </c>
      <c r="Z502" s="50">
        <v>0</v>
      </c>
      <c r="AA502" s="8">
        <v>0</v>
      </c>
      <c r="AB502" s="8">
        <v>0</v>
      </c>
      <c r="AC502" s="8">
        <v>680.36</v>
      </c>
      <c r="AD502" s="8">
        <v>484.02</v>
      </c>
      <c r="AE502" s="8">
        <v>292.24</v>
      </c>
      <c r="AF502" s="8">
        <v>365.3</v>
      </c>
      <c r="AG502" s="8">
        <v>164.38</v>
      </c>
      <c r="AH502" s="8">
        <v>540.64</v>
      </c>
      <c r="AI502" s="8">
        <v>529.67999999999995</v>
      </c>
      <c r="AJ502" s="8">
        <v>1022.83</v>
      </c>
      <c r="AK502" s="8">
        <v>1006.39</v>
      </c>
      <c r="AL502" s="8">
        <v>273.97000000000003</v>
      </c>
      <c r="AM502" s="8">
        <v>657.53</v>
      </c>
      <c r="AN502" s="8">
        <v>2063.92</v>
      </c>
      <c r="AO502" s="8">
        <v>0</v>
      </c>
      <c r="AP502" s="8">
        <v>456.62</v>
      </c>
      <c r="AQ502" s="8">
        <v>553.41999999999996</v>
      </c>
      <c r="AR502" s="8">
        <v>392.69</v>
      </c>
      <c r="AS502" s="8">
        <v>301.37</v>
      </c>
      <c r="AT502" s="8">
        <v>0</v>
      </c>
      <c r="AU502" s="8">
        <v>0</v>
      </c>
      <c r="AV502" s="8">
        <v>0</v>
      </c>
      <c r="AW502" s="8">
        <v>0</v>
      </c>
      <c r="AX502" s="8">
        <v>0</v>
      </c>
      <c r="AY502" s="8">
        <v>0.01</v>
      </c>
      <c r="AZ502" s="8">
        <v>0</v>
      </c>
      <c r="BA502" s="8">
        <v>0.48</v>
      </c>
      <c r="BB502" s="8">
        <v>0</v>
      </c>
      <c r="BC502" s="8">
        <v>0.04</v>
      </c>
      <c r="BD502" s="8">
        <v>0.01</v>
      </c>
      <c r="BE502" s="8">
        <v>0</v>
      </c>
      <c r="BF502" s="8">
        <v>0</v>
      </c>
      <c r="BG502" s="8">
        <v>0</v>
      </c>
      <c r="BH502" s="8">
        <v>0.02</v>
      </c>
      <c r="BI502" s="8">
        <v>0.98</v>
      </c>
      <c r="BJ502" s="8">
        <v>0.02</v>
      </c>
      <c r="BK502" s="8">
        <v>0</v>
      </c>
      <c r="BL502" s="8">
        <v>0.96</v>
      </c>
      <c r="BM502" s="8">
        <v>0.09</v>
      </c>
      <c r="BN502" s="8">
        <v>0</v>
      </c>
      <c r="BO502" s="8">
        <v>0</v>
      </c>
      <c r="BP502" s="8">
        <v>0</v>
      </c>
      <c r="BQ502" s="8">
        <v>0</v>
      </c>
      <c r="BR502" s="8">
        <v>13.05</v>
      </c>
      <c r="BT502" s="8">
        <v>1.4</v>
      </c>
      <c r="BV502" s="8">
        <v>0</v>
      </c>
      <c r="BW502" s="8">
        <v>0</v>
      </c>
      <c r="BX502" s="8">
        <v>0</v>
      </c>
      <c r="BY502" s="8">
        <v>0</v>
      </c>
      <c r="BZ502" s="8">
        <v>0</v>
      </c>
      <c r="CA502" s="8">
        <v>0</v>
      </c>
      <c r="CB502" s="8">
        <v>0</v>
      </c>
      <c r="CC502" s="8">
        <v>0</v>
      </c>
      <c r="CD502" s="8">
        <v>0</v>
      </c>
      <c r="CE502" s="8">
        <v>0</v>
      </c>
      <c r="CF502" s="8">
        <v>2.63</v>
      </c>
    </row>
    <row r="503" spans="1:84" s="8" customFormat="1" x14ac:dyDescent="0.25">
      <c r="A503" s="9" t="str">
        <f>"-"</f>
        <v>-</v>
      </c>
      <c r="B503" s="46" t="s">
        <v>87</v>
      </c>
      <c r="C503" s="44" t="str">
        <f>"120"</f>
        <v>120</v>
      </c>
      <c r="D503" s="45">
        <v>7.92</v>
      </c>
      <c r="E503" s="45">
        <v>0</v>
      </c>
      <c r="F503" s="45">
        <v>1.44</v>
      </c>
      <c r="G503" s="45">
        <v>1.44</v>
      </c>
      <c r="H503" s="45">
        <v>40.08</v>
      </c>
      <c r="I503" s="45">
        <v>232.05600000000001</v>
      </c>
      <c r="J503" s="30">
        <v>0.24</v>
      </c>
      <c r="K503" s="30">
        <v>0</v>
      </c>
      <c r="L503" s="30">
        <v>0</v>
      </c>
      <c r="M503" s="30">
        <v>0</v>
      </c>
      <c r="N503" s="30">
        <v>1.44</v>
      </c>
      <c r="O503" s="30">
        <v>38.64</v>
      </c>
      <c r="P503" s="30">
        <v>9.9600000000000009</v>
      </c>
      <c r="Q503" s="30">
        <v>0</v>
      </c>
      <c r="R503" s="30">
        <v>0</v>
      </c>
      <c r="S503" s="30">
        <v>1.2</v>
      </c>
      <c r="T503" s="30">
        <v>3</v>
      </c>
      <c r="U503" s="30">
        <v>732</v>
      </c>
      <c r="V503" s="30">
        <v>294</v>
      </c>
      <c r="W503" s="30">
        <v>0.1</v>
      </c>
      <c r="X503" s="30">
        <v>0.84</v>
      </c>
      <c r="Y503" s="30">
        <v>0</v>
      </c>
      <c r="Z503" s="50">
        <v>0</v>
      </c>
      <c r="AA503" s="8">
        <v>0</v>
      </c>
      <c r="AB503" s="8">
        <v>0</v>
      </c>
      <c r="AC503" s="8">
        <v>512.4</v>
      </c>
      <c r="AD503" s="8">
        <v>267.60000000000002</v>
      </c>
      <c r="AE503" s="8">
        <v>111.6</v>
      </c>
      <c r="AF503" s="8">
        <v>237.6</v>
      </c>
      <c r="AG503" s="8">
        <v>96</v>
      </c>
      <c r="AH503" s="8">
        <v>445.2</v>
      </c>
      <c r="AI503" s="8">
        <v>356.4</v>
      </c>
      <c r="AJ503" s="8">
        <v>349.2</v>
      </c>
      <c r="AK503" s="8">
        <v>556.79999999999995</v>
      </c>
      <c r="AL503" s="8">
        <v>148.80000000000001</v>
      </c>
      <c r="AM503" s="8">
        <v>372</v>
      </c>
      <c r="AN503" s="8">
        <v>1834.8</v>
      </c>
      <c r="AO503" s="8">
        <v>0</v>
      </c>
      <c r="AP503" s="8">
        <v>631.20000000000005</v>
      </c>
      <c r="AQ503" s="8">
        <v>349.2</v>
      </c>
      <c r="AR503" s="8">
        <v>216</v>
      </c>
      <c r="AS503" s="8">
        <v>156</v>
      </c>
      <c r="AT503" s="8">
        <v>0</v>
      </c>
      <c r="AU503" s="8">
        <v>0</v>
      </c>
      <c r="AV503" s="8">
        <v>0</v>
      </c>
      <c r="AW503" s="8">
        <v>0</v>
      </c>
      <c r="AX503" s="8">
        <v>0</v>
      </c>
      <c r="AY503" s="8">
        <v>0</v>
      </c>
      <c r="AZ503" s="8">
        <v>0</v>
      </c>
      <c r="BA503" s="8">
        <v>0.17</v>
      </c>
      <c r="BB503" s="8">
        <v>0</v>
      </c>
      <c r="BC503" s="8">
        <v>0.01</v>
      </c>
      <c r="BD503" s="8">
        <v>0.02</v>
      </c>
      <c r="BE503" s="8">
        <v>0</v>
      </c>
      <c r="BF503" s="8">
        <v>0</v>
      </c>
      <c r="BG503" s="8">
        <v>0</v>
      </c>
      <c r="BH503" s="8">
        <v>0.01</v>
      </c>
      <c r="BI503" s="8">
        <v>0.13</v>
      </c>
      <c r="BJ503" s="8">
        <v>0</v>
      </c>
      <c r="BK503" s="8">
        <v>0</v>
      </c>
      <c r="BL503" s="8">
        <v>0.57999999999999996</v>
      </c>
      <c r="BM503" s="8">
        <v>0.1</v>
      </c>
      <c r="BN503" s="8">
        <v>0</v>
      </c>
      <c r="BO503" s="8">
        <v>0</v>
      </c>
      <c r="BP503" s="8">
        <v>0</v>
      </c>
      <c r="BQ503" s="8">
        <v>0</v>
      </c>
      <c r="BR503" s="8">
        <v>56.4</v>
      </c>
      <c r="BT503" s="8">
        <v>1</v>
      </c>
      <c r="BV503" s="8">
        <v>0</v>
      </c>
      <c r="BW503" s="8">
        <v>0</v>
      </c>
      <c r="BX503" s="8">
        <v>0</v>
      </c>
      <c r="BY503" s="8">
        <v>0</v>
      </c>
      <c r="BZ503" s="8">
        <v>0</v>
      </c>
      <c r="CA503" s="8">
        <v>0</v>
      </c>
      <c r="CB503" s="8">
        <v>0</v>
      </c>
      <c r="CC503" s="8">
        <v>0</v>
      </c>
      <c r="CD503" s="8">
        <v>0</v>
      </c>
      <c r="CE503" s="8">
        <v>0</v>
      </c>
      <c r="CF503" s="8">
        <v>0</v>
      </c>
    </row>
    <row r="504" spans="1:84" s="9" customFormat="1" x14ac:dyDescent="0.25">
      <c r="A504" s="9" t="str">
        <f>"20/10"</f>
        <v>20/10</v>
      </c>
      <c r="B504" s="46" t="s">
        <v>126</v>
      </c>
      <c r="C504" s="44" t="str">
        <f>"200"</f>
        <v>200</v>
      </c>
      <c r="D504" s="45">
        <v>0.68</v>
      </c>
      <c r="E504" s="45">
        <v>0</v>
      </c>
      <c r="F504" s="45">
        <v>0.28000000000000003</v>
      </c>
      <c r="G504" s="45">
        <v>0.28000000000000003</v>
      </c>
      <c r="H504" s="45">
        <v>29.62</v>
      </c>
      <c r="I504" s="45">
        <v>130.44800000000001</v>
      </c>
      <c r="J504" s="30">
        <v>0.04</v>
      </c>
      <c r="K504" s="30">
        <v>0</v>
      </c>
      <c r="L504" s="30">
        <v>0.04</v>
      </c>
      <c r="M504" s="30">
        <v>0</v>
      </c>
      <c r="N504" s="30">
        <v>28.38</v>
      </c>
      <c r="O504" s="30">
        <v>1.24</v>
      </c>
      <c r="P504" s="30">
        <v>4.6399999999999997</v>
      </c>
      <c r="Q504" s="30">
        <v>0</v>
      </c>
      <c r="R504" s="30">
        <v>0</v>
      </c>
      <c r="S504" s="30">
        <v>1</v>
      </c>
      <c r="T504" s="30">
        <v>0.96</v>
      </c>
      <c r="U504" s="30">
        <v>0</v>
      </c>
      <c r="V504" s="30">
        <v>10.6</v>
      </c>
      <c r="W504" s="30">
        <v>0.06</v>
      </c>
      <c r="X504" s="30">
        <v>0.24</v>
      </c>
      <c r="Y504" s="30">
        <v>100</v>
      </c>
      <c r="Z504" s="51">
        <v>0</v>
      </c>
      <c r="AA504" s="9">
        <v>0</v>
      </c>
      <c r="AB504" s="9">
        <v>0</v>
      </c>
      <c r="AC504" s="9">
        <v>0</v>
      </c>
      <c r="AD504" s="9">
        <v>0</v>
      </c>
      <c r="AE504" s="9">
        <v>0</v>
      </c>
      <c r="AF504" s="9">
        <v>0</v>
      </c>
      <c r="AG504" s="9">
        <v>0</v>
      </c>
      <c r="AH504" s="9">
        <v>0</v>
      </c>
      <c r="AI504" s="9">
        <v>0</v>
      </c>
      <c r="AJ504" s="9">
        <v>0</v>
      </c>
      <c r="AK504" s="9">
        <v>0</v>
      </c>
      <c r="AL504" s="9">
        <v>0</v>
      </c>
      <c r="AM504" s="9">
        <v>0</v>
      </c>
      <c r="AN504" s="9">
        <v>0</v>
      </c>
      <c r="AO504" s="9">
        <v>0</v>
      </c>
      <c r="AP504" s="9">
        <v>0</v>
      </c>
      <c r="AQ504" s="9">
        <v>0</v>
      </c>
      <c r="AR504" s="9">
        <v>0</v>
      </c>
      <c r="AS504" s="9">
        <v>0</v>
      </c>
      <c r="AT504" s="9">
        <v>0</v>
      </c>
      <c r="AU504" s="9">
        <v>0</v>
      </c>
      <c r="AV504" s="9">
        <v>0</v>
      </c>
      <c r="AW504" s="9">
        <v>0</v>
      </c>
      <c r="AX504" s="9">
        <v>0</v>
      </c>
      <c r="AY504" s="9">
        <v>0</v>
      </c>
      <c r="AZ504" s="9">
        <v>0</v>
      </c>
      <c r="BA504" s="9">
        <v>0</v>
      </c>
      <c r="BB504" s="9">
        <v>0</v>
      </c>
      <c r="BC504" s="9">
        <v>0</v>
      </c>
      <c r="BD504" s="9">
        <v>0</v>
      </c>
      <c r="BE504" s="9">
        <v>0</v>
      </c>
      <c r="BF504" s="9">
        <v>0</v>
      </c>
      <c r="BG504" s="9">
        <v>0</v>
      </c>
      <c r="BH504" s="9">
        <v>0</v>
      </c>
      <c r="BI504" s="9">
        <v>0</v>
      </c>
      <c r="BJ504" s="9">
        <v>0</v>
      </c>
      <c r="BK504" s="9">
        <v>0</v>
      </c>
      <c r="BL504" s="9">
        <v>0</v>
      </c>
      <c r="BM504" s="9">
        <v>0</v>
      </c>
      <c r="BN504" s="9">
        <v>0</v>
      </c>
      <c r="BO504" s="9">
        <v>0</v>
      </c>
      <c r="BP504" s="9">
        <v>0</v>
      </c>
      <c r="BQ504" s="9">
        <v>0</v>
      </c>
      <c r="BR504" s="9">
        <v>2.82</v>
      </c>
      <c r="BT504" s="9">
        <v>163.33000000000001</v>
      </c>
      <c r="BV504" s="9">
        <v>0</v>
      </c>
      <c r="BW504" s="9">
        <v>0</v>
      </c>
      <c r="BX504" s="9">
        <v>0</v>
      </c>
      <c r="BY504" s="9">
        <v>0</v>
      </c>
      <c r="BZ504" s="9">
        <v>0</v>
      </c>
      <c r="CA504" s="9">
        <v>0</v>
      </c>
      <c r="CB504" s="9">
        <v>0</v>
      </c>
      <c r="CC504" s="9">
        <v>0</v>
      </c>
      <c r="CD504" s="9">
        <v>0</v>
      </c>
      <c r="CE504" s="9">
        <v>20</v>
      </c>
      <c r="CF504" s="9">
        <v>0</v>
      </c>
    </row>
    <row r="505" spans="1:84" s="10" customFormat="1" x14ac:dyDescent="0.25">
      <c r="A505" s="47"/>
      <c r="B505" s="48" t="s">
        <v>89</v>
      </c>
      <c r="C505" s="22">
        <f>C504+C503+C502+C501+C500+C499</f>
        <v>1020</v>
      </c>
      <c r="D505" s="49">
        <v>39.78</v>
      </c>
      <c r="E505" s="49">
        <v>16.3</v>
      </c>
      <c r="F505" s="49">
        <v>20.03</v>
      </c>
      <c r="G505" s="49">
        <v>13.02</v>
      </c>
      <c r="H505" s="49">
        <v>138.19999999999999</v>
      </c>
      <c r="I505" s="49">
        <v>958.58</v>
      </c>
      <c r="J505" s="17">
        <v>5.66</v>
      </c>
      <c r="K505" s="17">
        <v>5.33</v>
      </c>
      <c r="L505" s="17">
        <v>5.01</v>
      </c>
      <c r="M505" s="17">
        <v>0</v>
      </c>
      <c r="N505" s="17">
        <v>38.42</v>
      </c>
      <c r="O505" s="17">
        <v>99.77</v>
      </c>
      <c r="P505" s="17">
        <v>27.94</v>
      </c>
      <c r="Q505" s="17">
        <v>0</v>
      </c>
      <c r="R505" s="17">
        <v>0</v>
      </c>
      <c r="S505" s="17">
        <v>2.73</v>
      </c>
      <c r="T505" s="17">
        <v>12.03</v>
      </c>
      <c r="U505" s="17">
        <v>1527.28</v>
      </c>
      <c r="V505" s="17">
        <v>1188</v>
      </c>
      <c r="W505" s="17">
        <v>0.43</v>
      </c>
      <c r="X505" s="17">
        <v>5.6</v>
      </c>
      <c r="Y505" s="17">
        <v>125.59</v>
      </c>
      <c r="Z505" s="10">
        <v>0</v>
      </c>
      <c r="AA505" s="10">
        <v>0</v>
      </c>
      <c r="AB505" s="10">
        <v>0</v>
      </c>
      <c r="AC505" s="10">
        <v>1346.59</v>
      </c>
      <c r="AD505" s="10">
        <v>868.21</v>
      </c>
      <c r="AE505" s="10">
        <v>444.35</v>
      </c>
      <c r="AF505" s="10">
        <v>695.27</v>
      </c>
      <c r="AG505" s="10">
        <v>291.06</v>
      </c>
      <c r="AH505" s="10">
        <v>1093.01</v>
      </c>
      <c r="AI505" s="10">
        <v>1021.22</v>
      </c>
      <c r="AJ505" s="10">
        <v>1571.69</v>
      </c>
      <c r="AK505" s="10">
        <v>1828.15</v>
      </c>
      <c r="AL505" s="10">
        <v>475.53</v>
      </c>
      <c r="AM505" s="10">
        <v>1134.6600000000001</v>
      </c>
      <c r="AN505" s="10">
        <v>4439.13</v>
      </c>
      <c r="AO505" s="10">
        <v>189.43</v>
      </c>
      <c r="AP505" s="10">
        <v>1190.96</v>
      </c>
      <c r="AQ505" s="10">
        <v>1015.26</v>
      </c>
      <c r="AR505" s="10">
        <v>703.18</v>
      </c>
      <c r="AS505" s="10">
        <v>496.25</v>
      </c>
      <c r="AT505" s="10">
        <v>0.62</v>
      </c>
      <c r="AU505" s="10">
        <v>0.32</v>
      </c>
      <c r="AV505" s="10">
        <v>0.18</v>
      </c>
      <c r="AW505" s="10">
        <v>0.37</v>
      </c>
      <c r="AX505" s="10">
        <v>0.39</v>
      </c>
      <c r="AY505" s="10">
        <v>1.55</v>
      </c>
      <c r="AZ505" s="10">
        <v>0.12</v>
      </c>
      <c r="BA505" s="10">
        <v>2.5499999999999998</v>
      </c>
      <c r="BB505" s="10">
        <v>0.11</v>
      </c>
      <c r="BC505" s="10">
        <v>0.79</v>
      </c>
      <c r="BD505" s="10">
        <v>0.2</v>
      </c>
      <c r="BE505" s="10">
        <v>0.7</v>
      </c>
      <c r="BF505" s="10">
        <v>0</v>
      </c>
      <c r="BG505" s="10">
        <v>0.01</v>
      </c>
      <c r="BH505" s="10">
        <v>0.27</v>
      </c>
      <c r="BI505" s="10">
        <v>4.2699999999999996</v>
      </c>
      <c r="BJ505" s="10">
        <v>0.04</v>
      </c>
      <c r="BK505" s="10">
        <v>0</v>
      </c>
      <c r="BL505" s="10">
        <v>6.74</v>
      </c>
      <c r="BM505" s="10">
        <v>0.22</v>
      </c>
      <c r="BN505" s="10">
        <v>7.0000000000000007E-2</v>
      </c>
      <c r="BO505" s="10">
        <v>0</v>
      </c>
      <c r="BP505" s="10">
        <v>0</v>
      </c>
      <c r="BQ505" s="10">
        <v>0</v>
      </c>
      <c r="BR505" s="10">
        <v>521.11</v>
      </c>
      <c r="BS505" s="10" t="e">
        <f>$I$505/#REF!*100</f>
        <v>#REF!</v>
      </c>
      <c r="BT505" s="10">
        <v>501.45</v>
      </c>
      <c r="BV505" s="10">
        <v>0</v>
      </c>
      <c r="BW505" s="10">
        <v>0</v>
      </c>
      <c r="BX505" s="10">
        <v>0</v>
      </c>
      <c r="BY505" s="10">
        <v>0</v>
      </c>
      <c r="BZ505" s="10">
        <v>0</v>
      </c>
      <c r="CA505" s="10">
        <v>0</v>
      </c>
      <c r="CB505" s="10">
        <v>0</v>
      </c>
      <c r="CC505" s="10">
        <v>0</v>
      </c>
      <c r="CD505" s="10">
        <v>0</v>
      </c>
      <c r="CE505" s="10">
        <v>20</v>
      </c>
      <c r="CF505" s="10">
        <v>4.88</v>
      </c>
    </row>
    <row r="506" spans="1:84" x14ac:dyDescent="0.25">
      <c r="A506" s="9"/>
      <c r="B506" s="57" t="s">
        <v>90</v>
      </c>
      <c r="C506" s="44"/>
      <c r="D506" s="45"/>
      <c r="E506" s="45"/>
      <c r="F506" s="45"/>
      <c r="G506" s="45"/>
      <c r="H506" s="45"/>
      <c r="I506" s="45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</row>
    <row r="507" spans="1:84" s="8" customFormat="1" x14ac:dyDescent="0.25">
      <c r="A507" s="9" t="str">
        <f>"23/10"</f>
        <v>23/10</v>
      </c>
      <c r="B507" s="46" t="s">
        <v>156</v>
      </c>
      <c r="C507" s="44" t="str">
        <f>"200"</f>
        <v>200</v>
      </c>
      <c r="D507" s="45">
        <v>0.13</v>
      </c>
      <c r="E507" s="45">
        <v>0</v>
      </c>
      <c r="F507" s="45">
        <v>0.05</v>
      </c>
      <c r="G507" s="45">
        <v>0.05</v>
      </c>
      <c r="H507" s="45">
        <v>24.88</v>
      </c>
      <c r="I507" s="45">
        <v>99.457599999999999</v>
      </c>
      <c r="J507" s="30">
        <v>0</v>
      </c>
      <c r="K507" s="30">
        <v>0</v>
      </c>
      <c r="L507" s="30">
        <v>0</v>
      </c>
      <c r="M507" s="30">
        <v>0</v>
      </c>
      <c r="N507" s="30">
        <v>24.88</v>
      </c>
      <c r="O507" s="30">
        <v>0</v>
      </c>
      <c r="P507" s="30">
        <v>0.83</v>
      </c>
      <c r="Q507" s="30">
        <v>0</v>
      </c>
      <c r="R507" s="30">
        <v>0</v>
      </c>
      <c r="S507" s="30">
        <v>0.78</v>
      </c>
      <c r="T507" s="30">
        <v>0.1</v>
      </c>
      <c r="U507" s="30">
        <v>0</v>
      </c>
      <c r="V507" s="30">
        <v>30.47</v>
      </c>
      <c r="W507" s="30">
        <v>0.01</v>
      </c>
      <c r="X507" s="30">
        <v>0.05</v>
      </c>
      <c r="Y507" s="30">
        <v>3.75</v>
      </c>
      <c r="Z507" s="50">
        <v>0</v>
      </c>
      <c r="AA507" s="8">
        <v>0</v>
      </c>
      <c r="AB507" s="8">
        <v>0</v>
      </c>
      <c r="AC507" s="8">
        <v>0</v>
      </c>
      <c r="AD507" s="8">
        <v>0</v>
      </c>
      <c r="AE507" s="8">
        <v>0</v>
      </c>
      <c r="AF507" s="8">
        <v>0</v>
      </c>
      <c r="AG507" s="8">
        <v>0</v>
      </c>
      <c r="AH507" s="8">
        <v>0</v>
      </c>
      <c r="AI507" s="8">
        <v>0</v>
      </c>
      <c r="AJ507" s="8">
        <v>0</v>
      </c>
      <c r="AK507" s="8">
        <v>0</v>
      </c>
      <c r="AL507" s="8">
        <v>0</v>
      </c>
      <c r="AM507" s="8">
        <v>0</v>
      </c>
      <c r="AN507" s="8">
        <v>0</v>
      </c>
      <c r="AO507" s="8">
        <v>0</v>
      </c>
      <c r="AP507" s="8">
        <v>0</v>
      </c>
      <c r="AQ507" s="8">
        <v>0</v>
      </c>
      <c r="AR507" s="8">
        <v>0</v>
      </c>
      <c r="AS507" s="8">
        <v>0</v>
      </c>
      <c r="AT507" s="8">
        <v>0</v>
      </c>
      <c r="AU507" s="8">
        <v>0</v>
      </c>
      <c r="AV507" s="8">
        <v>0</v>
      </c>
      <c r="AW507" s="8">
        <v>0</v>
      </c>
      <c r="AX507" s="8">
        <v>0</v>
      </c>
      <c r="AY507" s="8">
        <v>0</v>
      </c>
      <c r="AZ507" s="8">
        <v>0</v>
      </c>
      <c r="BA507" s="8">
        <v>0</v>
      </c>
      <c r="BB507" s="8">
        <v>0</v>
      </c>
      <c r="BC507" s="8">
        <v>0</v>
      </c>
      <c r="BD507" s="8">
        <v>0</v>
      </c>
      <c r="BE507" s="8">
        <v>0</v>
      </c>
      <c r="BF507" s="8">
        <v>0</v>
      </c>
      <c r="BG507" s="8">
        <v>0</v>
      </c>
      <c r="BH507" s="8">
        <v>0</v>
      </c>
      <c r="BI507" s="8">
        <v>0</v>
      </c>
      <c r="BJ507" s="8">
        <v>0</v>
      </c>
      <c r="BK507" s="8">
        <v>0</v>
      </c>
      <c r="BL507" s="8">
        <v>0</v>
      </c>
      <c r="BM507" s="8">
        <v>0</v>
      </c>
      <c r="BN507" s="8">
        <v>0</v>
      </c>
      <c r="BO507" s="8">
        <v>0</v>
      </c>
      <c r="BP507" s="8">
        <v>0</v>
      </c>
      <c r="BQ507" s="8">
        <v>0</v>
      </c>
      <c r="BR507" s="8">
        <v>225.25</v>
      </c>
      <c r="BT507" s="8">
        <v>0</v>
      </c>
      <c r="BV507" s="8">
        <v>0</v>
      </c>
      <c r="BW507" s="8">
        <v>0</v>
      </c>
      <c r="BX507" s="8">
        <v>0</v>
      </c>
      <c r="BY507" s="8">
        <v>0</v>
      </c>
      <c r="BZ507" s="8">
        <v>0</v>
      </c>
      <c r="CA507" s="8">
        <v>0</v>
      </c>
      <c r="CB507" s="8">
        <v>0</v>
      </c>
      <c r="CC507" s="8">
        <v>0</v>
      </c>
      <c r="CD507" s="8">
        <v>0</v>
      </c>
      <c r="CE507" s="8">
        <v>24</v>
      </c>
      <c r="CF507" s="8">
        <v>0</v>
      </c>
    </row>
    <row r="508" spans="1:84" s="8" customFormat="1" x14ac:dyDescent="0.25">
      <c r="A508" s="9" t="str">
        <f>"-"</f>
        <v>-</v>
      </c>
      <c r="B508" s="46" t="s">
        <v>168</v>
      </c>
      <c r="C508" s="44" t="str">
        <f>"180"</f>
        <v>180</v>
      </c>
      <c r="D508" s="45">
        <v>2.7</v>
      </c>
      <c r="E508" s="45">
        <v>0</v>
      </c>
      <c r="F508" s="45">
        <v>0.9</v>
      </c>
      <c r="G508" s="45">
        <v>0.9</v>
      </c>
      <c r="H508" s="45">
        <v>37.799999999999997</v>
      </c>
      <c r="I508" s="45">
        <v>171.9</v>
      </c>
      <c r="J508" s="30">
        <v>0.36</v>
      </c>
      <c r="K508" s="30">
        <v>0</v>
      </c>
      <c r="L508" s="30">
        <v>0</v>
      </c>
      <c r="M508" s="30">
        <v>0</v>
      </c>
      <c r="N508" s="30">
        <v>34.200000000000003</v>
      </c>
      <c r="O508" s="30">
        <v>3.6</v>
      </c>
      <c r="P508" s="30">
        <v>3.06</v>
      </c>
      <c r="Q508" s="30">
        <v>0</v>
      </c>
      <c r="R508" s="30">
        <v>0</v>
      </c>
      <c r="S508" s="30">
        <v>0.72</v>
      </c>
      <c r="T508" s="30">
        <v>1.62</v>
      </c>
      <c r="U508" s="30">
        <v>55.8</v>
      </c>
      <c r="V508" s="30">
        <v>626.4</v>
      </c>
      <c r="W508" s="30">
        <v>0.09</v>
      </c>
      <c r="X508" s="30">
        <v>1.08</v>
      </c>
      <c r="Y508" s="30">
        <v>18</v>
      </c>
      <c r="Z508" s="50">
        <v>0</v>
      </c>
      <c r="AA508" s="8">
        <v>0</v>
      </c>
      <c r="AB508" s="8">
        <v>0</v>
      </c>
      <c r="AC508" s="8">
        <v>0</v>
      </c>
      <c r="AD508" s="8">
        <v>0</v>
      </c>
      <c r="AE508" s="8">
        <v>0</v>
      </c>
      <c r="AF508" s="8">
        <v>0</v>
      </c>
      <c r="AG508" s="8">
        <v>0</v>
      </c>
      <c r="AH508" s="8">
        <v>0</v>
      </c>
      <c r="AI508" s="8">
        <v>0</v>
      </c>
      <c r="AJ508" s="8">
        <v>0</v>
      </c>
      <c r="AK508" s="8">
        <v>0</v>
      </c>
      <c r="AL508" s="8">
        <v>0</v>
      </c>
      <c r="AM508" s="8">
        <v>0</v>
      </c>
      <c r="AN508" s="8">
        <v>0</v>
      </c>
      <c r="AO508" s="8">
        <v>0</v>
      </c>
      <c r="AP508" s="8">
        <v>0</v>
      </c>
      <c r="AQ508" s="8">
        <v>0</v>
      </c>
      <c r="AR508" s="8">
        <v>0</v>
      </c>
      <c r="AS508" s="8">
        <v>0</v>
      </c>
      <c r="AT508" s="8">
        <v>0</v>
      </c>
      <c r="AU508" s="8">
        <v>0</v>
      </c>
      <c r="AV508" s="8">
        <v>0</v>
      </c>
      <c r="AW508" s="8">
        <v>0</v>
      </c>
      <c r="AX508" s="8">
        <v>0</v>
      </c>
      <c r="AY508" s="8">
        <v>0</v>
      </c>
      <c r="AZ508" s="8">
        <v>0</v>
      </c>
      <c r="BA508" s="8">
        <v>0</v>
      </c>
      <c r="BB508" s="8">
        <v>0</v>
      </c>
      <c r="BC508" s="8">
        <v>0</v>
      </c>
      <c r="BD508" s="8">
        <v>0</v>
      </c>
      <c r="BE508" s="8">
        <v>0</v>
      </c>
      <c r="BF508" s="8">
        <v>0</v>
      </c>
      <c r="BG508" s="8">
        <v>0</v>
      </c>
      <c r="BH508" s="8">
        <v>0</v>
      </c>
      <c r="BI508" s="8">
        <v>0</v>
      </c>
      <c r="BJ508" s="8">
        <v>0</v>
      </c>
      <c r="BK508" s="8">
        <v>0</v>
      </c>
      <c r="BL508" s="8">
        <v>0</v>
      </c>
      <c r="BM508" s="8">
        <v>0</v>
      </c>
      <c r="BN508" s="8">
        <v>0</v>
      </c>
      <c r="BO508" s="8">
        <v>0</v>
      </c>
      <c r="BP508" s="8">
        <v>0</v>
      </c>
      <c r="BQ508" s="8">
        <v>0</v>
      </c>
      <c r="BR508" s="8">
        <v>133.19999999999999</v>
      </c>
      <c r="BT508" s="8">
        <v>36</v>
      </c>
      <c r="BV508" s="8">
        <v>0</v>
      </c>
      <c r="BW508" s="8">
        <v>0</v>
      </c>
      <c r="BX508" s="8">
        <v>0</v>
      </c>
      <c r="BY508" s="8">
        <v>0</v>
      </c>
      <c r="BZ508" s="8">
        <v>0</v>
      </c>
      <c r="CA508" s="8">
        <v>0</v>
      </c>
      <c r="CB508" s="8">
        <v>0</v>
      </c>
      <c r="CC508" s="8">
        <v>0</v>
      </c>
      <c r="CD508" s="8">
        <v>0</v>
      </c>
      <c r="CE508" s="8">
        <v>0</v>
      </c>
      <c r="CF508" s="8">
        <v>0</v>
      </c>
    </row>
    <row r="509" spans="1:84" s="9" customFormat="1" x14ac:dyDescent="0.25">
      <c r="A509" s="9" t="str">
        <f>"19/12"</f>
        <v>19/12</v>
      </c>
      <c r="B509" s="46" t="s">
        <v>92</v>
      </c>
      <c r="C509" s="44" t="str">
        <f>"60"</f>
        <v>60</v>
      </c>
      <c r="D509" s="45">
        <v>4.03</v>
      </c>
      <c r="E509" s="45">
        <v>0.62</v>
      </c>
      <c r="F509" s="45">
        <v>5.97</v>
      </c>
      <c r="G509" s="45">
        <v>0.44</v>
      </c>
      <c r="H509" s="45">
        <v>37.130000000000003</v>
      </c>
      <c r="I509" s="45">
        <v>219.39305999999999</v>
      </c>
      <c r="J509" s="30">
        <v>4.05</v>
      </c>
      <c r="K509" s="30">
        <v>0.18</v>
      </c>
      <c r="L509" s="30">
        <v>0</v>
      </c>
      <c r="M509" s="30">
        <v>0</v>
      </c>
      <c r="N509" s="30">
        <v>16.12</v>
      </c>
      <c r="O509" s="30">
        <v>21.01</v>
      </c>
      <c r="P509" s="30">
        <v>1.08</v>
      </c>
      <c r="Q509" s="30">
        <v>0</v>
      </c>
      <c r="R509" s="30">
        <v>0</v>
      </c>
      <c r="S509" s="30">
        <v>0.01</v>
      </c>
      <c r="T509" s="30">
        <v>0.37</v>
      </c>
      <c r="U509" s="30">
        <v>9.41</v>
      </c>
      <c r="V509" s="30">
        <v>50.47</v>
      </c>
      <c r="W509" s="30">
        <v>0.04</v>
      </c>
      <c r="X509" s="30">
        <v>0.34</v>
      </c>
      <c r="Y509" s="30">
        <v>0.03</v>
      </c>
      <c r="Z509" s="51">
        <v>0</v>
      </c>
      <c r="AA509" s="9">
        <v>0</v>
      </c>
      <c r="AB509" s="9">
        <v>0</v>
      </c>
      <c r="AC509" s="9">
        <v>293.8</v>
      </c>
      <c r="AD509" s="9">
        <v>108.75</v>
      </c>
      <c r="AE509" s="9">
        <v>62.13</v>
      </c>
      <c r="AF509" s="9">
        <v>120.13</v>
      </c>
      <c r="AG509" s="9">
        <v>40.950000000000003</v>
      </c>
      <c r="AH509" s="9">
        <v>181.34</v>
      </c>
      <c r="AI509" s="9">
        <v>128.19999999999999</v>
      </c>
      <c r="AJ509" s="9">
        <v>151.99</v>
      </c>
      <c r="AK509" s="9">
        <v>147.61000000000001</v>
      </c>
      <c r="AL509" s="9">
        <v>76.14</v>
      </c>
      <c r="AM509" s="9">
        <v>125.4</v>
      </c>
      <c r="AN509" s="9">
        <v>1045.05</v>
      </c>
      <c r="AO509" s="9">
        <v>0.39</v>
      </c>
      <c r="AP509" s="9">
        <v>324.79000000000002</v>
      </c>
      <c r="AQ509" s="9">
        <v>190.03</v>
      </c>
      <c r="AR509" s="9">
        <v>96.48</v>
      </c>
      <c r="AS509" s="9">
        <v>72.930000000000007</v>
      </c>
      <c r="AT509" s="9">
        <v>0.19</v>
      </c>
      <c r="AU509" s="9">
        <v>0.09</v>
      </c>
      <c r="AV509" s="9">
        <v>0.05</v>
      </c>
      <c r="AW509" s="9">
        <v>0.11</v>
      </c>
      <c r="AX509" s="9">
        <v>0.12</v>
      </c>
      <c r="AY509" s="9">
        <v>0.56000000000000005</v>
      </c>
      <c r="AZ509" s="9">
        <v>0</v>
      </c>
      <c r="BA509" s="9">
        <v>1.59</v>
      </c>
      <c r="BB509" s="9">
        <v>0</v>
      </c>
      <c r="BC509" s="9">
        <v>0.48</v>
      </c>
      <c r="BD509" s="9">
        <v>0</v>
      </c>
      <c r="BE509" s="9">
        <v>0</v>
      </c>
      <c r="BF509" s="9">
        <v>0</v>
      </c>
      <c r="BG509" s="9">
        <v>0.11</v>
      </c>
      <c r="BH509" s="9">
        <v>0.17</v>
      </c>
      <c r="BI509" s="9">
        <v>1.3</v>
      </c>
      <c r="BJ509" s="9">
        <v>0</v>
      </c>
      <c r="BK509" s="9">
        <v>0</v>
      </c>
      <c r="BL509" s="9">
        <v>0.24</v>
      </c>
      <c r="BM509" s="9">
        <v>0.01</v>
      </c>
      <c r="BN509" s="9">
        <v>0</v>
      </c>
      <c r="BO509" s="9">
        <v>0</v>
      </c>
      <c r="BP509" s="9">
        <v>0</v>
      </c>
      <c r="BQ509" s="9">
        <v>0</v>
      </c>
      <c r="BR509" s="9">
        <v>14.55</v>
      </c>
      <c r="BT509" s="9">
        <v>27.94</v>
      </c>
      <c r="BV509" s="9">
        <v>0</v>
      </c>
      <c r="BW509" s="9">
        <v>0</v>
      </c>
      <c r="BX509" s="9">
        <v>0</v>
      </c>
      <c r="BY509" s="9">
        <v>0</v>
      </c>
      <c r="BZ509" s="9">
        <v>0</v>
      </c>
      <c r="CA509" s="9">
        <v>0</v>
      </c>
      <c r="CB509" s="9">
        <v>0</v>
      </c>
      <c r="CC509" s="9">
        <v>0</v>
      </c>
      <c r="CD509" s="9">
        <v>0</v>
      </c>
      <c r="CE509" s="9">
        <v>17</v>
      </c>
      <c r="CF509" s="9">
        <v>0</v>
      </c>
    </row>
    <row r="510" spans="1:84" s="10" customFormat="1" x14ac:dyDescent="0.25">
      <c r="A510" s="47"/>
      <c r="B510" s="48" t="s">
        <v>94</v>
      </c>
      <c r="C510" s="22">
        <f>C509+C508+C507</f>
        <v>440</v>
      </c>
      <c r="D510" s="49">
        <v>6.86</v>
      </c>
      <c r="E510" s="49">
        <v>0.62</v>
      </c>
      <c r="F510" s="49">
        <v>6.92</v>
      </c>
      <c r="G510" s="49">
        <v>1.39</v>
      </c>
      <c r="H510" s="49">
        <v>99.8</v>
      </c>
      <c r="I510" s="49">
        <v>490.75</v>
      </c>
      <c r="J510" s="17">
        <v>4.41</v>
      </c>
      <c r="K510" s="17">
        <v>0.18</v>
      </c>
      <c r="L510" s="17">
        <v>0</v>
      </c>
      <c r="M510" s="17">
        <v>0</v>
      </c>
      <c r="N510" s="17">
        <v>75.2</v>
      </c>
      <c r="O510" s="17">
        <v>24.61</v>
      </c>
      <c r="P510" s="17">
        <v>4.97</v>
      </c>
      <c r="Q510" s="17">
        <v>0</v>
      </c>
      <c r="R510" s="17">
        <v>0</v>
      </c>
      <c r="S510" s="17">
        <v>1.5</v>
      </c>
      <c r="T510" s="17">
        <v>2.09</v>
      </c>
      <c r="U510" s="17">
        <v>65.209999999999994</v>
      </c>
      <c r="V510" s="17">
        <v>707.34</v>
      </c>
      <c r="W510" s="17">
        <v>0.13</v>
      </c>
      <c r="X510" s="17">
        <v>1.47</v>
      </c>
      <c r="Y510" s="17">
        <v>21.78</v>
      </c>
      <c r="Z510" s="10">
        <v>0</v>
      </c>
      <c r="AA510" s="10">
        <v>0</v>
      </c>
      <c r="AB510" s="10">
        <v>0</v>
      </c>
      <c r="AC510" s="10">
        <v>293.8</v>
      </c>
      <c r="AD510" s="10">
        <v>108.75</v>
      </c>
      <c r="AE510" s="10">
        <v>62.13</v>
      </c>
      <c r="AF510" s="10">
        <v>120.13</v>
      </c>
      <c r="AG510" s="10">
        <v>40.950000000000003</v>
      </c>
      <c r="AH510" s="10">
        <v>181.34</v>
      </c>
      <c r="AI510" s="10">
        <v>128.19999999999999</v>
      </c>
      <c r="AJ510" s="10">
        <v>151.99</v>
      </c>
      <c r="AK510" s="10">
        <v>147.61000000000001</v>
      </c>
      <c r="AL510" s="10">
        <v>76.14</v>
      </c>
      <c r="AM510" s="10">
        <v>125.4</v>
      </c>
      <c r="AN510" s="10">
        <v>1045.05</v>
      </c>
      <c r="AO510" s="10">
        <v>0.39</v>
      </c>
      <c r="AP510" s="10">
        <v>324.79000000000002</v>
      </c>
      <c r="AQ510" s="10">
        <v>190.03</v>
      </c>
      <c r="AR510" s="10">
        <v>96.48</v>
      </c>
      <c r="AS510" s="10">
        <v>72.930000000000007</v>
      </c>
      <c r="AT510" s="10">
        <v>0.19</v>
      </c>
      <c r="AU510" s="10">
        <v>0.09</v>
      </c>
      <c r="AV510" s="10">
        <v>0.05</v>
      </c>
      <c r="AW510" s="10">
        <v>0.11</v>
      </c>
      <c r="AX510" s="10">
        <v>0.12</v>
      </c>
      <c r="AY510" s="10">
        <v>0.56000000000000005</v>
      </c>
      <c r="AZ510" s="10">
        <v>0</v>
      </c>
      <c r="BA510" s="10">
        <v>1.59</v>
      </c>
      <c r="BB510" s="10">
        <v>0</v>
      </c>
      <c r="BC510" s="10">
        <v>0.48</v>
      </c>
      <c r="BD510" s="10">
        <v>0</v>
      </c>
      <c r="BE510" s="10">
        <v>0</v>
      </c>
      <c r="BF510" s="10">
        <v>0</v>
      </c>
      <c r="BG510" s="10">
        <v>0.11</v>
      </c>
      <c r="BH510" s="10">
        <v>0.17</v>
      </c>
      <c r="BI510" s="10">
        <v>1.3</v>
      </c>
      <c r="BJ510" s="10">
        <v>0</v>
      </c>
      <c r="BK510" s="10">
        <v>0</v>
      </c>
      <c r="BL510" s="10">
        <v>0.24</v>
      </c>
      <c r="BM510" s="10">
        <v>0.01</v>
      </c>
      <c r="BN510" s="10">
        <v>0</v>
      </c>
      <c r="BO510" s="10">
        <v>0</v>
      </c>
      <c r="BP510" s="10">
        <v>0</v>
      </c>
      <c r="BQ510" s="10">
        <v>0</v>
      </c>
      <c r="BR510" s="10">
        <v>373</v>
      </c>
      <c r="BS510" s="10" t="e">
        <f>$I$510/#REF!*100</f>
        <v>#REF!</v>
      </c>
      <c r="BT510" s="10">
        <v>63.94</v>
      </c>
      <c r="BV510" s="10">
        <v>0</v>
      </c>
      <c r="BW510" s="10">
        <v>0</v>
      </c>
      <c r="BX510" s="10">
        <v>0</v>
      </c>
      <c r="BY510" s="10">
        <v>0</v>
      </c>
      <c r="BZ510" s="10">
        <v>0</v>
      </c>
      <c r="CA510" s="10">
        <v>0</v>
      </c>
      <c r="CB510" s="10">
        <v>0</v>
      </c>
      <c r="CC510" s="10">
        <v>0</v>
      </c>
      <c r="CD510" s="10">
        <v>0</v>
      </c>
      <c r="CE510" s="10">
        <v>41</v>
      </c>
      <c r="CF510" s="10">
        <v>0</v>
      </c>
    </row>
    <row r="511" spans="1:84" x14ac:dyDescent="0.25">
      <c r="A511" s="9"/>
      <c r="B511" s="57" t="s">
        <v>95</v>
      </c>
      <c r="C511" s="44"/>
      <c r="D511" s="45"/>
      <c r="E511" s="45"/>
      <c r="F511" s="45"/>
      <c r="G511" s="45"/>
      <c r="H511" s="45"/>
      <c r="I511" s="45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</row>
    <row r="512" spans="1:84" s="8" customFormat="1" x14ac:dyDescent="0.25">
      <c r="A512" s="9" t="str">
        <f>"13/1"</f>
        <v>13/1</v>
      </c>
      <c r="B512" s="46" t="s">
        <v>201</v>
      </c>
      <c r="C512" s="44" t="str">
        <f>"100"</f>
        <v>100</v>
      </c>
      <c r="D512" s="45">
        <v>1.33</v>
      </c>
      <c r="E512" s="45">
        <v>0</v>
      </c>
      <c r="F512" s="45">
        <v>4.99</v>
      </c>
      <c r="G512" s="45">
        <v>4.99</v>
      </c>
      <c r="H512" s="45">
        <v>3.62</v>
      </c>
      <c r="I512" s="45">
        <v>67.683210000000003</v>
      </c>
      <c r="J512" s="30">
        <v>0.63</v>
      </c>
      <c r="K512" s="30">
        <v>3.25</v>
      </c>
      <c r="L512" s="30">
        <v>0.63</v>
      </c>
      <c r="M512" s="30">
        <v>0</v>
      </c>
      <c r="N512" s="30">
        <v>3.53</v>
      </c>
      <c r="O512" s="30">
        <v>0.09</v>
      </c>
      <c r="P512" s="30">
        <v>1.52</v>
      </c>
      <c r="Q512" s="30">
        <v>0</v>
      </c>
      <c r="R512" s="30">
        <v>0</v>
      </c>
      <c r="S512" s="30">
        <v>0.21</v>
      </c>
      <c r="T512" s="30">
        <v>1.56</v>
      </c>
      <c r="U512" s="30">
        <v>324.58999999999997</v>
      </c>
      <c r="V512" s="30">
        <v>224.85</v>
      </c>
      <c r="W512" s="30">
        <v>0.04</v>
      </c>
      <c r="X512" s="30">
        <v>0.48</v>
      </c>
      <c r="Y512" s="30">
        <v>29.89</v>
      </c>
      <c r="Z512" s="50">
        <v>0</v>
      </c>
      <c r="AA512" s="8">
        <v>0</v>
      </c>
      <c r="AB512" s="8">
        <v>0</v>
      </c>
      <c r="AC512" s="8">
        <v>51.78</v>
      </c>
      <c r="AD512" s="8">
        <v>47.13</v>
      </c>
      <c r="AE512" s="8">
        <v>15.85</v>
      </c>
      <c r="AF512" s="8">
        <v>36.04</v>
      </c>
      <c r="AG512" s="8">
        <v>9.7200000000000006</v>
      </c>
      <c r="AH512" s="8">
        <v>40.89</v>
      </c>
      <c r="AI512" s="8">
        <v>52.56</v>
      </c>
      <c r="AJ512" s="8">
        <v>66.77</v>
      </c>
      <c r="AK512" s="8">
        <v>122.68</v>
      </c>
      <c r="AL512" s="8">
        <v>21.66</v>
      </c>
      <c r="AM512" s="8">
        <v>38.520000000000003</v>
      </c>
      <c r="AN512" s="8">
        <v>216.99</v>
      </c>
      <c r="AO512" s="8">
        <v>70.27</v>
      </c>
      <c r="AP512" s="8">
        <v>42.97</v>
      </c>
      <c r="AQ512" s="8">
        <v>46.72</v>
      </c>
      <c r="AR512" s="8">
        <v>38.71</v>
      </c>
      <c r="AS512" s="8">
        <v>14.69</v>
      </c>
      <c r="AT512" s="8">
        <v>0.25</v>
      </c>
      <c r="AU512" s="8">
        <v>0.14000000000000001</v>
      </c>
      <c r="AV512" s="8">
        <v>0.08</v>
      </c>
      <c r="AW512" s="8">
        <v>0.15</v>
      </c>
      <c r="AX512" s="8">
        <v>0.16</v>
      </c>
      <c r="AY512" s="8">
        <v>1.04</v>
      </c>
      <c r="AZ512" s="8">
        <v>0.04</v>
      </c>
      <c r="BA512" s="8">
        <v>14.34</v>
      </c>
      <c r="BB512" s="8">
        <v>0.04</v>
      </c>
      <c r="BC512" s="8">
        <v>16.350000000000001</v>
      </c>
      <c r="BD512" s="8">
        <v>0.83</v>
      </c>
      <c r="BE512" s="8">
        <v>0.27</v>
      </c>
      <c r="BF512" s="8">
        <v>0</v>
      </c>
      <c r="BG512" s="8">
        <v>0</v>
      </c>
      <c r="BH512" s="8">
        <v>0.68</v>
      </c>
      <c r="BI512" s="8">
        <v>21.43</v>
      </c>
      <c r="BJ512" s="8">
        <v>0.03</v>
      </c>
      <c r="BK512" s="8">
        <v>0</v>
      </c>
      <c r="BL512" s="8">
        <v>6.94</v>
      </c>
      <c r="BM512" s="8">
        <v>0.01</v>
      </c>
      <c r="BN512" s="8">
        <v>0.03</v>
      </c>
      <c r="BO512" s="8">
        <v>0</v>
      </c>
      <c r="BP512" s="8">
        <v>0</v>
      </c>
      <c r="BQ512" s="8">
        <v>0</v>
      </c>
      <c r="BR512" s="8">
        <v>87.5</v>
      </c>
      <c r="BT512" s="8">
        <v>5.39</v>
      </c>
      <c r="BV512" s="8">
        <v>0</v>
      </c>
      <c r="BW512" s="8">
        <v>0</v>
      </c>
      <c r="BX512" s="8">
        <v>0</v>
      </c>
      <c r="BY512" s="8">
        <v>0</v>
      </c>
      <c r="BZ512" s="8">
        <v>0</v>
      </c>
      <c r="CA512" s="8">
        <v>0</v>
      </c>
      <c r="CB512" s="8">
        <v>0</v>
      </c>
      <c r="CC512" s="8">
        <v>0</v>
      </c>
      <c r="CD512" s="8">
        <v>0</v>
      </c>
      <c r="CE512" s="8">
        <v>0</v>
      </c>
      <c r="CF512" s="8">
        <v>1</v>
      </c>
    </row>
    <row r="513" spans="1:84" s="8" customFormat="1" x14ac:dyDescent="0.25">
      <c r="A513" s="9" t="str">
        <f>"9/7"</f>
        <v>9/7</v>
      </c>
      <c r="B513" s="46" t="s">
        <v>202</v>
      </c>
      <c r="C513" s="44" t="str">
        <f>"100"</f>
        <v>100</v>
      </c>
      <c r="D513" s="45">
        <v>13.79</v>
      </c>
      <c r="E513" s="45">
        <v>12.71</v>
      </c>
      <c r="F513" s="45">
        <v>1.79</v>
      </c>
      <c r="G513" s="45">
        <v>0.12</v>
      </c>
      <c r="H513" s="45">
        <v>7.99</v>
      </c>
      <c r="I513" s="45">
        <v>103.91074999999999</v>
      </c>
      <c r="J513" s="30">
        <v>0.69</v>
      </c>
      <c r="K513" s="30">
        <v>0</v>
      </c>
      <c r="L513" s="30">
        <v>0.08</v>
      </c>
      <c r="M513" s="30">
        <v>0</v>
      </c>
      <c r="N513" s="30">
        <v>1.1499999999999999</v>
      </c>
      <c r="O513" s="30">
        <v>6.84</v>
      </c>
      <c r="P513" s="30">
        <v>0.03</v>
      </c>
      <c r="Q513" s="30">
        <v>0</v>
      </c>
      <c r="R513" s="30">
        <v>0</v>
      </c>
      <c r="S513" s="30">
        <v>7.0000000000000007E-2</v>
      </c>
      <c r="T513" s="30">
        <v>2.0699999999999998</v>
      </c>
      <c r="U513" s="30">
        <v>263.12</v>
      </c>
      <c r="V513" s="30">
        <v>234.72</v>
      </c>
      <c r="W513" s="30">
        <v>0.12</v>
      </c>
      <c r="X513" s="30">
        <v>1.92</v>
      </c>
      <c r="Y513" s="30">
        <v>1.01</v>
      </c>
      <c r="Z513" s="50">
        <v>0</v>
      </c>
      <c r="AA513" s="8">
        <v>0</v>
      </c>
      <c r="AB513" s="8">
        <v>0</v>
      </c>
      <c r="AC513" s="8">
        <v>147.63</v>
      </c>
      <c r="AD513" s="8">
        <v>81.34</v>
      </c>
      <c r="AE513" s="8">
        <v>41.57</v>
      </c>
      <c r="AF513" s="8">
        <v>69.040000000000006</v>
      </c>
      <c r="AG513" s="8">
        <v>24.52</v>
      </c>
      <c r="AH513" s="8">
        <v>98.03</v>
      </c>
      <c r="AI513" s="8">
        <v>79</v>
      </c>
      <c r="AJ513" s="8">
        <v>98.08</v>
      </c>
      <c r="AK513" s="8">
        <v>115.64</v>
      </c>
      <c r="AL513" s="8">
        <v>42.45</v>
      </c>
      <c r="AM513" s="8">
        <v>64.099999999999994</v>
      </c>
      <c r="AN513" s="8">
        <v>434.35</v>
      </c>
      <c r="AO513" s="8">
        <v>40.32</v>
      </c>
      <c r="AP513" s="8">
        <v>130.72999999999999</v>
      </c>
      <c r="AQ513" s="8">
        <v>101.77</v>
      </c>
      <c r="AR513" s="8">
        <v>59.21</v>
      </c>
      <c r="AS513" s="8">
        <v>41.93</v>
      </c>
      <c r="AT513" s="8">
        <v>0.01</v>
      </c>
      <c r="AU513" s="8">
        <v>0</v>
      </c>
      <c r="AV513" s="8">
        <v>0</v>
      </c>
      <c r="AW513" s="8">
        <v>0</v>
      </c>
      <c r="AX513" s="8">
        <v>0</v>
      </c>
      <c r="AY513" s="8">
        <v>0.03</v>
      </c>
      <c r="AZ513" s="8">
        <v>0.03</v>
      </c>
      <c r="BA513" s="8">
        <v>0.05</v>
      </c>
      <c r="BB513" s="8">
        <v>0.01</v>
      </c>
      <c r="BC513" s="8">
        <v>0.02</v>
      </c>
      <c r="BD513" s="8">
        <v>0</v>
      </c>
      <c r="BE513" s="8">
        <v>0</v>
      </c>
      <c r="BF513" s="8">
        <v>0</v>
      </c>
      <c r="BG513" s="8">
        <v>0</v>
      </c>
      <c r="BH513" s="8">
        <v>0.01</v>
      </c>
      <c r="BI513" s="8">
        <v>0.05</v>
      </c>
      <c r="BJ513" s="8">
        <v>0</v>
      </c>
      <c r="BK513" s="8">
        <v>0</v>
      </c>
      <c r="BL513" s="8">
        <v>0.06</v>
      </c>
      <c r="BM513" s="8">
        <v>0</v>
      </c>
      <c r="BN513" s="8">
        <v>0</v>
      </c>
      <c r="BO513" s="8">
        <v>0</v>
      </c>
      <c r="BP513" s="8">
        <v>0</v>
      </c>
      <c r="BQ513" s="8">
        <v>0</v>
      </c>
      <c r="BR513" s="8">
        <v>89.75</v>
      </c>
      <c r="BT513" s="8">
        <v>28.08</v>
      </c>
      <c r="BV513" s="8">
        <v>0</v>
      </c>
      <c r="BW513" s="8">
        <v>0</v>
      </c>
      <c r="BX513" s="8">
        <v>0</v>
      </c>
      <c r="BY513" s="8">
        <v>0</v>
      </c>
      <c r="BZ513" s="8">
        <v>0</v>
      </c>
      <c r="CA513" s="8">
        <v>0</v>
      </c>
      <c r="CB513" s="8">
        <v>0</v>
      </c>
      <c r="CC513" s="8">
        <v>0</v>
      </c>
      <c r="CD513" s="8">
        <v>0</v>
      </c>
      <c r="CE513" s="8">
        <v>0</v>
      </c>
      <c r="CF513" s="8">
        <v>0.63</v>
      </c>
    </row>
    <row r="514" spans="1:84" s="8" customFormat="1" x14ac:dyDescent="0.25">
      <c r="A514" s="9" t="str">
        <f>"47/3"</f>
        <v>47/3</v>
      </c>
      <c r="B514" s="46" t="s">
        <v>203</v>
      </c>
      <c r="C514" s="44" t="str">
        <f>"200"</f>
        <v>200</v>
      </c>
      <c r="D514" s="45">
        <v>5.22</v>
      </c>
      <c r="E514" s="45">
        <v>1.49</v>
      </c>
      <c r="F514" s="45">
        <v>5.25</v>
      </c>
      <c r="G514" s="45">
        <v>0.5</v>
      </c>
      <c r="H514" s="45">
        <v>22.15</v>
      </c>
      <c r="I514" s="45">
        <v>166.22039599999999</v>
      </c>
      <c r="J514" s="30">
        <v>3.6</v>
      </c>
      <c r="K514" s="30">
        <v>0.12</v>
      </c>
      <c r="L514" s="30">
        <v>0</v>
      </c>
      <c r="M514" s="30">
        <v>0</v>
      </c>
      <c r="N514" s="30">
        <v>7.26</v>
      </c>
      <c r="O514" s="30">
        <v>14.89</v>
      </c>
      <c r="P514" s="30">
        <v>4.13</v>
      </c>
      <c r="Q514" s="30">
        <v>0</v>
      </c>
      <c r="R514" s="30">
        <v>0</v>
      </c>
      <c r="S514" s="30">
        <v>0.38</v>
      </c>
      <c r="T514" s="30">
        <v>3.65</v>
      </c>
      <c r="U514" s="30">
        <v>718.55</v>
      </c>
      <c r="V514" s="30">
        <v>563.97</v>
      </c>
      <c r="W514" s="30">
        <v>0.15</v>
      </c>
      <c r="X514" s="30">
        <v>1.49</v>
      </c>
      <c r="Y514" s="30">
        <v>8.9499999999999993</v>
      </c>
      <c r="Z514" s="50">
        <v>0</v>
      </c>
      <c r="AA514" s="8">
        <v>0</v>
      </c>
      <c r="AB514" s="8">
        <v>0</v>
      </c>
      <c r="AC514" s="8">
        <v>196.25</v>
      </c>
      <c r="AD514" s="8">
        <v>171.28</v>
      </c>
      <c r="AE514" s="8">
        <v>32.19</v>
      </c>
      <c r="AF514" s="8">
        <v>123.68</v>
      </c>
      <c r="AG514" s="8">
        <v>39.979999999999997</v>
      </c>
      <c r="AH514" s="8">
        <v>124.64</v>
      </c>
      <c r="AI514" s="8">
        <v>139.33000000000001</v>
      </c>
      <c r="AJ514" s="8">
        <v>297.39</v>
      </c>
      <c r="AK514" s="8">
        <v>327.57</v>
      </c>
      <c r="AL514" s="8">
        <v>54.91</v>
      </c>
      <c r="AM514" s="8">
        <v>128.19999999999999</v>
      </c>
      <c r="AN514" s="8">
        <v>565.63</v>
      </c>
      <c r="AO514" s="8">
        <v>2.13</v>
      </c>
      <c r="AP514" s="8">
        <v>150.19999999999999</v>
      </c>
      <c r="AQ514" s="8">
        <v>130.4</v>
      </c>
      <c r="AR514" s="8">
        <v>86.04</v>
      </c>
      <c r="AS514" s="8">
        <v>37.17</v>
      </c>
      <c r="AT514" s="8">
        <v>0.14000000000000001</v>
      </c>
      <c r="AU514" s="8">
        <v>0.06</v>
      </c>
      <c r="AV514" s="8">
        <v>0.03</v>
      </c>
      <c r="AW514" s="8">
        <v>0.08</v>
      </c>
      <c r="AX514" s="8">
        <v>0.09</v>
      </c>
      <c r="AY514" s="8">
        <v>0.43</v>
      </c>
      <c r="AZ514" s="8">
        <v>0</v>
      </c>
      <c r="BA514" s="8">
        <v>1.1599999999999999</v>
      </c>
      <c r="BB514" s="8">
        <v>0</v>
      </c>
      <c r="BC514" s="8">
        <v>0.37</v>
      </c>
      <c r="BD514" s="8">
        <v>0</v>
      </c>
      <c r="BE514" s="8">
        <v>0</v>
      </c>
      <c r="BF514" s="8">
        <v>0</v>
      </c>
      <c r="BG514" s="8">
        <v>0.08</v>
      </c>
      <c r="BH514" s="8">
        <v>0.12</v>
      </c>
      <c r="BI514" s="8">
        <v>1.04</v>
      </c>
      <c r="BJ514" s="8">
        <v>0</v>
      </c>
      <c r="BK514" s="8">
        <v>0</v>
      </c>
      <c r="BL514" s="8">
        <v>0.14000000000000001</v>
      </c>
      <c r="BM514" s="8">
        <v>0.01</v>
      </c>
      <c r="BN514" s="8">
        <v>0.01</v>
      </c>
      <c r="BO514" s="8">
        <v>0</v>
      </c>
      <c r="BP514" s="8">
        <v>0</v>
      </c>
      <c r="BQ514" s="8">
        <v>0</v>
      </c>
      <c r="BR514" s="8">
        <v>182.9</v>
      </c>
      <c r="BT514" s="8">
        <v>767.06</v>
      </c>
      <c r="BV514" s="8">
        <v>0</v>
      </c>
      <c r="BW514" s="8">
        <v>0</v>
      </c>
      <c r="BX514" s="8">
        <v>0</v>
      </c>
      <c r="BY514" s="8">
        <v>0</v>
      </c>
      <c r="BZ514" s="8">
        <v>0</v>
      </c>
      <c r="CA514" s="8">
        <v>0</v>
      </c>
      <c r="CB514" s="8">
        <v>0</v>
      </c>
      <c r="CC514" s="8">
        <v>0</v>
      </c>
      <c r="CD514" s="8">
        <v>0</v>
      </c>
      <c r="CE514" s="8">
        <v>0</v>
      </c>
      <c r="CF514" s="8">
        <v>1.33</v>
      </c>
    </row>
    <row r="515" spans="1:84" s="8" customFormat="1" x14ac:dyDescent="0.25">
      <c r="A515" s="9" t="str">
        <f>"-"</f>
        <v>-</v>
      </c>
      <c r="B515" s="46" t="s">
        <v>76</v>
      </c>
      <c r="C515" s="44" t="str">
        <f>"100"</f>
        <v>100</v>
      </c>
      <c r="D515" s="45">
        <v>6.61</v>
      </c>
      <c r="E515" s="45">
        <v>0</v>
      </c>
      <c r="F515" s="45">
        <v>0.66</v>
      </c>
      <c r="G515" s="45">
        <v>0.66</v>
      </c>
      <c r="H515" s="45">
        <v>46.7</v>
      </c>
      <c r="I515" s="45">
        <v>224.80099999999999</v>
      </c>
      <c r="J515" s="30">
        <v>0.2</v>
      </c>
      <c r="K515" s="30">
        <v>0</v>
      </c>
      <c r="L515" s="30">
        <v>0</v>
      </c>
      <c r="M515" s="30">
        <v>0</v>
      </c>
      <c r="N515" s="30">
        <v>1.1000000000000001</v>
      </c>
      <c r="O515" s="30">
        <v>45.6</v>
      </c>
      <c r="P515" s="30">
        <v>0.2</v>
      </c>
      <c r="Q515" s="30">
        <v>0</v>
      </c>
      <c r="R515" s="30">
        <v>0</v>
      </c>
      <c r="S515" s="30">
        <v>0.3</v>
      </c>
      <c r="T515" s="30">
        <v>1.8</v>
      </c>
      <c r="U515" s="30">
        <v>245.7</v>
      </c>
      <c r="V515" s="30">
        <v>82.46</v>
      </c>
      <c r="W515" s="30">
        <v>0.05</v>
      </c>
      <c r="X515" s="30">
        <v>1.36</v>
      </c>
      <c r="Y515" s="30">
        <v>0</v>
      </c>
      <c r="Z515" s="50">
        <v>0</v>
      </c>
      <c r="AA515" s="8">
        <v>0</v>
      </c>
      <c r="AB515" s="8">
        <v>0</v>
      </c>
      <c r="AC515" s="8">
        <v>508.95</v>
      </c>
      <c r="AD515" s="8">
        <v>168.78</v>
      </c>
      <c r="AE515" s="8">
        <v>100.05</v>
      </c>
      <c r="AF515" s="8">
        <v>200.1</v>
      </c>
      <c r="AG515" s="8">
        <v>75.69</v>
      </c>
      <c r="AH515" s="8">
        <v>361.92</v>
      </c>
      <c r="AI515" s="8">
        <v>224.46</v>
      </c>
      <c r="AJ515" s="8">
        <v>313.2</v>
      </c>
      <c r="AK515" s="8">
        <v>258.39</v>
      </c>
      <c r="AL515" s="8">
        <v>135.72</v>
      </c>
      <c r="AM515" s="8">
        <v>240.12</v>
      </c>
      <c r="AN515" s="8">
        <v>2007.96</v>
      </c>
      <c r="AO515" s="8">
        <v>234.9</v>
      </c>
      <c r="AP515" s="8">
        <v>654.24</v>
      </c>
      <c r="AQ515" s="8">
        <v>284.49</v>
      </c>
      <c r="AR515" s="8">
        <v>188.79</v>
      </c>
      <c r="AS515" s="8">
        <v>149.63999999999999</v>
      </c>
      <c r="AT515" s="8">
        <v>0</v>
      </c>
      <c r="AU515" s="8">
        <v>0</v>
      </c>
      <c r="AV515" s="8">
        <v>0</v>
      </c>
      <c r="AW515" s="8">
        <v>0</v>
      </c>
      <c r="AX515" s="8">
        <v>0</v>
      </c>
      <c r="AY515" s="8">
        <v>0</v>
      </c>
      <c r="AZ515" s="8">
        <v>0.14000000000000001</v>
      </c>
      <c r="BA515" s="8">
        <v>0.08</v>
      </c>
      <c r="BB515" s="8">
        <v>7.0000000000000007E-2</v>
      </c>
      <c r="BC515" s="8">
        <v>0.01</v>
      </c>
      <c r="BD515" s="8">
        <v>0</v>
      </c>
      <c r="BE515" s="8">
        <v>0</v>
      </c>
      <c r="BF515" s="8">
        <v>0</v>
      </c>
      <c r="BG515" s="8">
        <v>0</v>
      </c>
      <c r="BH515" s="8">
        <v>0.01</v>
      </c>
      <c r="BI515" s="8">
        <v>7.0000000000000007E-2</v>
      </c>
      <c r="BJ515" s="8">
        <v>0</v>
      </c>
      <c r="BK515" s="8">
        <v>0</v>
      </c>
      <c r="BL515" s="8">
        <v>0.28000000000000003</v>
      </c>
      <c r="BM515" s="8">
        <v>0.01</v>
      </c>
      <c r="BN515" s="8">
        <v>0</v>
      </c>
      <c r="BO515" s="8">
        <v>0</v>
      </c>
      <c r="BP515" s="8">
        <v>0</v>
      </c>
      <c r="BQ515" s="8">
        <v>0</v>
      </c>
      <c r="BR515" s="8">
        <v>39.1</v>
      </c>
      <c r="BT515" s="8">
        <v>0</v>
      </c>
      <c r="BV515" s="8">
        <v>0</v>
      </c>
      <c r="BW515" s="8">
        <v>0</v>
      </c>
      <c r="BX515" s="8">
        <v>0</v>
      </c>
      <c r="BY515" s="8">
        <v>0</v>
      </c>
      <c r="BZ515" s="8">
        <v>0</v>
      </c>
      <c r="CA515" s="8">
        <v>0</v>
      </c>
      <c r="CB515" s="8">
        <v>0</v>
      </c>
      <c r="CC515" s="8">
        <v>0</v>
      </c>
      <c r="CD515" s="8">
        <v>0</v>
      </c>
      <c r="CE515" s="8">
        <v>0</v>
      </c>
      <c r="CF515" s="8">
        <v>0</v>
      </c>
    </row>
    <row r="516" spans="1:84" s="9" customFormat="1" x14ac:dyDescent="0.25">
      <c r="A516" s="9" t="str">
        <f>"14/10"</f>
        <v>14/10</v>
      </c>
      <c r="B516" s="46" t="s">
        <v>204</v>
      </c>
      <c r="C516" s="44" t="str">
        <f>"200"</f>
        <v>200</v>
      </c>
      <c r="D516" s="45">
        <v>0.19</v>
      </c>
      <c r="E516" s="45">
        <v>0</v>
      </c>
      <c r="F516" s="45">
        <v>0.04</v>
      </c>
      <c r="G516" s="45">
        <v>0.05</v>
      </c>
      <c r="H516" s="45">
        <v>9.1199999999999992</v>
      </c>
      <c r="I516" s="45">
        <v>36.005279999999999</v>
      </c>
      <c r="J516" s="30">
        <v>0</v>
      </c>
      <c r="K516" s="30">
        <v>0</v>
      </c>
      <c r="L516" s="30">
        <v>0</v>
      </c>
      <c r="M516" s="30">
        <v>0</v>
      </c>
      <c r="N516" s="30">
        <v>9.1199999999999992</v>
      </c>
      <c r="O516" s="30">
        <v>0</v>
      </c>
      <c r="P516" s="30">
        <v>0.1</v>
      </c>
      <c r="Q516" s="30">
        <v>0</v>
      </c>
      <c r="R516" s="30">
        <v>0</v>
      </c>
      <c r="S516" s="30">
        <v>0</v>
      </c>
      <c r="T516" s="30">
        <v>7.0000000000000007E-2</v>
      </c>
      <c r="U516" s="30">
        <v>0.1</v>
      </c>
      <c r="V516" s="30">
        <v>0.26</v>
      </c>
      <c r="W516" s="30">
        <v>0</v>
      </c>
      <c r="X516" s="30">
        <v>0</v>
      </c>
      <c r="Y516" s="30">
        <v>0</v>
      </c>
      <c r="Z516" s="51">
        <v>0</v>
      </c>
      <c r="AA516" s="9">
        <v>0</v>
      </c>
      <c r="AB516" s="9">
        <v>0</v>
      </c>
      <c r="AC516" s="9">
        <v>0</v>
      </c>
      <c r="AD516" s="9">
        <v>0</v>
      </c>
      <c r="AE516" s="9">
        <v>0</v>
      </c>
      <c r="AF516" s="9">
        <v>0</v>
      </c>
      <c r="AG516" s="9">
        <v>0</v>
      </c>
      <c r="AH516" s="9">
        <v>0</v>
      </c>
      <c r="AI516" s="9">
        <v>0</v>
      </c>
      <c r="AJ516" s="9">
        <v>0</v>
      </c>
      <c r="AK516" s="9">
        <v>0</v>
      </c>
      <c r="AL516" s="9">
        <v>0</v>
      </c>
      <c r="AM516" s="9">
        <v>0</v>
      </c>
      <c r="AN516" s="9">
        <v>0</v>
      </c>
      <c r="AO516" s="9">
        <v>0</v>
      </c>
      <c r="AP516" s="9">
        <v>0</v>
      </c>
      <c r="AQ516" s="9">
        <v>0</v>
      </c>
      <c r="AR516" s="9">
        <v>0</v>
      </c>
      <c r="AS516" s="9">
        <v>0</v>
      </c>
      <c r="AT516" s="9">
        <v>0</v>
      </c>
      <c r="AU516" s="9">
        <v>0</v>
      </c>
      <c r="AV516" s="9">
        <v>0</v>
      </c>
      <c r="AW516" s="9">
        <v>0</v>
      </c>
      <c r="AX516" s="9">
        <v>0</v>
      </c>
      <c r="AY516" s="9">
        <v>0</v>
      </c>
      <c r="AZ516" s="9">
        <v>0</v>
      </c>
      <c r="BA516" s="9">
        <v>0</v>
      </c>
      <c r="BB516" s="9">
        <v>0</v>
      </c>
      <c r="BC516" s="9">
        <v>0</v>
      </c>
      <c r="BD516" s="9">
        <v>0</v>
      </c>
      <c r="BE516" s="9">
        <v>0</v>
      </c>
      <c r="BF516" s="9">
        <v>0</v>
      </c>
      <c r="BG516" s="9">
        <v>0</v>
      </c>
      <c r="BH516" s="9">
        <v>0</v>
      </c>
      <c r="BI516" s="9">
        <v>0</v>
      </c>
      <c r="BJ516" s="9">
        <v>0</v>
      </c>
      <c r="BK516" s="9">
        <v>0</v>
      </c>
      <c r="BL516" s="9">
        <v>0</v>
      </c>
      <c r="BM516" s="9">
        <v>0</v>
      </c>
      <c r="BN516" s="9">
        <v>0</v>
      </c>
      <c r="BO516" s="9">
        <v>0</v>
      </c>
      <c r="BP516" s="9">
        <v>0</v>
      </c>
      <c r="BQ516" s="9">
        <v>0</v>
      </c>
      <c r="BR516" s="9">
        <v>200.1</v>
      </c>
      <c r="BT516" s="9">
        <v>0</v>
      </c>
      <c r="BV516" s="9">
        <v>0</v>
      </c>
      <c r="BW516" s="9">
        <v>0</v>
      </c>
      <c r="BX516" s="9">
        <v>0</v>
      </c>
      <c r="BY516" s="9">
        <v>0</v>
      </c>
      <c r="BZ516" s="9">
        <v>0</v>
      </c>
      <c r="CA516" s="9">
        <v>0</v>
      </c>
      <c r="CB516" s="9">
        <v>0</v>
      </c>
      <c r="CC516" s="9">
        <v>0</v>
      </c>
      <c r="CD516" s="9">
        <v>0</v>
      </c>
      <c r="CE516" s="9">
        <v>10</v>
      </c>
      <c r="CF516" s="9">
        <v>0</v>
      </c>
    </row>
    <row r="517" spans="1:84" s="10" customFormat="1" x14ac:dyDescent="0.25">
      <c r="A517" s="47"/>
      <c r="B517" s="48" t="s">
        <v>99</v>
      </c>
      <c r="C517" s="52">
        <f>C516+C515+C514+C513+C512</f>
        <v>700</v>
      </c>
      <c r="D517" s="49">
        <v>27.14</v>
      </c>
      <c r="E517" s="49">
        <v>14.2</v>
      </c>
      <c r="F517" s="49">
        <v>12.73</v>
      </c>
      <c r="G517" s="49">
        <v>6.32</v>
      </c>
      <c r="H517" s="49">
        <v>89.58</v>
      </c>
      <c r="I517" s="49">
        <v>598.62</v>
      </c>
      <c r="J517" s="17">
        <v>5.1100000000000003</v>
      </c>
      <c r="K517" s="17">
        <v>3.37</v>
      </c>
      <c r="L517" s="17">
        <v>0.7</v>
      </c>
      <c r="M517" s="17">
        <v>0</v>
      </c>
      <c r="N517" s="17">
        <v>22.15</v>
      </c>
      <c r="O517" s="17">
        <v>67.42</v>
      </c>
      <c r="P517" s="17">
        <v>5.98</v>
      </c>
      <c r="Q517" s="17">
        <v>0</v>
      </c>
      <c r="R517" s="17">
        <v>0</v>
      </c>
      <c r="S517" s="17">
        <v>0.96</v>
      </c>
      <c r="T517" s="17">
        <v>9.14</v>
      </c>
      <c r="U517" s="17">
        <v>1552.06</v>
      </c>
      <c r="V517" s="17">
        <v>1106.27</v>
      </c>
      <c r="W517" s="17">
        <v>0.35</v>
      </c>
      <c r="X517" s="17">
        <v>5.25</v>
      </c>
      <c r="Y517" s="17">
        <v>39.85</v>
      </c>
      <c r="Z517" s="10">
        <v>0</v>
      </c>
      <c r="AA517" s="10">
        <v>0</v>
      </c>
      <c r="AB517" s="10">
        <v>0</v>
      </c>
      <c r="AC517" s="10">
        <v>904.61</v>
      </c>
      <c r="AD517" s="10">
        <v>468.53</v>
      </c>
      <c r="AE517" s="10">
        <v>189.66</v>
      </c>
      <c r="AF517" s="10">
        <v>428.86</v>
      </c>
      <c r="AG517" s="10">
        <v>149.91</v>
      </c>
      <c r="AH517" s="10">
        <v>625.48</v>
      </c>
      <c r="AI517" s="10">
        <v>495.35</v>
      </c>
      <c r="AJ517" s="10">
        <v>775.43</v>
      </c>
      <c r="AK517" s="10">
        <v>824.28</v>
      </c>
      <c r="AL517" s="10">
        <v>254.73</v>
      </c>
      <c r="AM517" s="10">
        <v>470.94</v>
      </c>
      <c r="AN517" s="10">
        <v>3224.93</v>
      </c>
      <c r="AO517" s="10">
        <v>347.61</v>
      </c>
      <c r="AP517" s="10">
        <v>978.14</v>
      </c>
      <c r="AQ517" s="10">
        <v>563.37</v>
      </c>
      <c r="AR517" s="10">
        <v>372.76</v>
      </c>
      <c r="AS517" s="10">
        <v>243.43</v>
      </c>
      <c r="AT517" s="10">
        <v>0.39</v>
      </c>
      <c r="AU517" s="10">
        <v>0.21</v>
      </c>
      <c r="AV517" s="10">
        <v>0.11</v>
      </c>
      <c r="AW517" s="10">
        <v>0.23</v>
      </c>
      <c r="AX517" s="10">
        <v>0.25</v>
      </c>
      <c r="AY517" s="10">
        <v>1.5</v>
      </c>
      <c r="AZ517" s="10">
        <v>0.22</v>
      </c>
      <c r="BA517" s="10">
        <v>15.62</v>
      </c>
      <c r="BB517" s="10">
        <v>0.13</v>
      </c>
      <c r="BC517" s="10">
        <v>16.739999999999998</v>
      </c>
      <c r="BD517" s="10">
        <v>0.84</v>
      </c>
      <c r="BE517" s="10">
        <v>0.27</v>
      </c>
      <c r="BF517" s="10">
        <v>0</v>
      </c>
      <c r="BG517" s="10">
        <v>0.08</v>
      </c>
      <c r="BH517" s="10">
        <v>0.81</v>
      </c>
      <c r="BI517" s="10">
        <v>22.59</v>
      </c>
      <c r="BJ517" s="10">
        <v>0.03</v>
      </c>
      <c r="BK517" s="10">
        <v>0</v>
      </c>
      <c r="BL517" s="10">
        <v>7.42</v>
      </c>
      <c r="BM517" s="10">
        <v>0.04</v>
      </c>
      <c r="BN517" s="10">
        <v>0.03</v>
      </c>
      <c r="BO517" s="10">
        <v>0</v>
      </c>
      <c r="BP517" s="10">
        <v>0</v>
      </c>
      <c r="BQ517" s="10">
        <v>0</v>
      </c>
      <c r="BR517" s="10">
        <v>599.34</v>
      </c>
      <c r="BS517" s="10" t="e">
        <f>$I$517/#REF!*100</f>
        <v>#REF!</v>
      </c>
      <c r="BT517" s="10">
        <v>800.53</v>
      </c>
      <c r="BV517" s="10">
        <v>0</v>
      </c>
      <c r="BW517" s="10">
        <v>0</v>
      </c>
      <c r="BX517" s="10">
        <v>0</v>
      </c>
      <c r="BY517" s="10">
        <v>0</v>
      </c>
      <c r="BZ517" s="10">
        <v>0</v>
      </c>
      <c r="CA517" s="10">
        <v>0</v>
      </c>
      <c r="CB517" s="10">
        <v>0</v>
      </c>
      <c r="CC517" s="10">
        <v>0</v>
      </c>
      <c r="CD517" s="10">
        <v>0</v>
      </c>
      <c r="CE517" s="10">
        <v>10</v>
      </c>
      <c r="CF517" s="10">
        <v>2.96</v>
      </c>
    </row>
    <row r="518" spans="1:84" x14ac:dyDescent="0.25">
      <c r="A518" s="9"/>
      <c r="B518" s="57" t="s">
        <v>100</v>
      </c>
      <c r="C518" s="44"/>
      <c r="D518" s="45"/>
      <c r="E518" s="45"/>
      <c r="F518" s="45"/>
      <c r="G518" s="45"/>
      <c r="H518" s="45"/>
      <c r="I518" s="45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</row>
    <row r="519" spans="1:84" s="9" customFormat="1" x14ac:dyDescent="0.25">
      <c r="A519" s="9" t="str">
        <f>"-"</f>
        <v>-</v>
      </c>
      <c r="B519" s="46" t="s">
        <v>101</v>
      </c>
      <c r="C519" s="44" t="str">
        <f>"200"</f>
        <v>200</v>
      </c>
      <c r="D519" s="45">
        <v>6</v>
      </c>
      <c r="E519" s="45">
        <v>6</v>
      </c>
      <c r="F519" s="45">
        <v>0.1</v>
      </c>
      <c r="G519" s="45">
        <v>0</v>
      </c>
      <c r="H519" s="45">
        <v>8</v>
      </c>
      <c r="I519" s="45">
        <v>60.4</v>
      </c>
      <c r="J519" s="30">
        <v>0</v>
      </c>
      <c r="K519" s="30">
        <v>0</v>
      </c>
      <c r="L519" s="30">
        <v>0</v>
      </c>
      <c r="M519" s="30">
        <v>0</v>
      </c>
      <c r="N519" s="30">
        <v>8</v>
      </c>
      <c r="O519" s="30">
        <v>0</v>
      </c>
      <c r="P519" s="30">
        <v>0</v>
      </c>
      <c r="Q519" s="30">
        <v>0</v>
      </c>
      <c r="R519" s="30">
        <v>0</v>
      </c>
      <c r="S519" s="30">
        <v>1.7</v>
      </c>
      <c r="T519" s="30">
        <v>1.4</v>
      </c>
      <c r="U519" s="30">
        <v>0</v>
      </c>
      <c r="V519" s="30">
        <v>304</v>
      </c>
      <c r="W519" s="30">
        <v>0.34</v>
      </c>
      <c r="X519" s="30">
        <v>0.2</v>
      </c>
      <c r="Y519" s="30">
        <v>1.4</v>
      </c>
      <c r="Z519" s="51">
        <v>0</v>
      </c>
      <c r="AA519" s="9">
        <v>0</v>
      </c>
      <c r="AB519" s="9">
        <v>0</v>
      </c>
      <c r="AC519" s="9">
        <v>0</v>
      </c>
      <c r="AD519" s="9">
        <v>0</v>
      </c>
      <c r="AE519" s="9">
        <v>0</v>
      </c>
      <c r="AF519" s="9">
        <v>0</v>
      </c>
      <c r="AG519" s="9">
        <v>0</v>
      </c>
      <c r="AH519" s="9">
        <v>0</v>
      </c>
      <c r="AI519" s="9">
        <v>0</v>
      </c>
      <c r="AJ519" s="9">
        <v>0</v>
      </c>
      <c r="AK519" s="9">
        <v>0</v>
      </c>
      <c r="AL519" s="9">
        <v>0</v>
      </c>
      <c r="AM519" s="9">
        <v>0</v>
      </c>
      <c r="AN519" s="9">
        <v>0</v>
      </c>
      <c r="AO519" s="9">
        <v>0</v>
      </c>
      <c r="AP519" s="9">
        <v>0</v>
      </c>
      <c r="AQ519" s="9">
        <v>0</v>
      </c>
      <c r="AR519" s="9">
        <v>0</v>
      </c>
      <c r="AS519" s="9">
        <v>0</v>
      </c>
      <c r="AT519" s="9">
        <v>0</v>
      </c>
      <c r="AU519" s="9">
        <v>0</v>
      </c>
      <c r="AV519" s="9">
        <v>0</v>
      </c>
      <c r="AW519" s="9">
        <v>0</v>
      </c>
      <c r="AX519" s="9">
        <v>0</v>
      </c>
      <c r="AY519" s="9">
        <v>0</v>
      </c>
      <c r="AZ519" s="9">
        <v>0</v>
      </c>
      <c r="BA519" s="9">
        <v>0</v>
      </c>
      <c r="BB519" s="9">
        <v>0</v>
      </c>
      <c r="BC519" s="9">
        <v>0</v>
      </c>
      <c r="BD519" s="9">
        <v>0</v>
      </c>
      <c r="BE519" s="9">
        <v>0</v>
      </c>
      <c r="BF519" s="9">
        <v>0</v>
      </c>
      <c r="BG519" s="9">
        <v>0</v>
      </c>
      <c r="BH519" s="9">
        <v>0</v>
      </c>
      <c r="BI519" s="9">
        <v>0</v>
      </c>
      <c r="BJ519" s="9">
        <v>0</v>
      </c>
      <c r="BK519" s="9">
        <v>0</v>
      </c>
      <c r="BL519" s="9">
        <v>0</v>
      </c>
      <c r="BM519" s="9">
        <v>0</v>
      </c>
      <c r="BN519" s="9">
        <v>0</v>
      </c>
      <c r="BO519" s="9">
        <v>0</v>
      </c>
      <c r="BP519" s="9">
        <v>0</v>
      </c>
      <c r="BQ519" s="9">
        <v>0</v>
      </c>
      <c r="BR519" s="9">
        <v>182.8</v>
      </c>
      <c r="BT519" s="9">
        <v>0</v>
      </c>
      <c r="BV519" s="9">
        <v>0</v>
      </c>
      <c r="BW519" s="9">
        <v>0</v>
      </c>
      <c r="BX519" s="9">
        <v>0</v>
      </c>
      <c r="BY519" s="9">
        <v>0</v>
      </c>
      <c r="BZ519" s="9">
        <v>0</v>
      </c>
      <c r="CA519" s="9">
        <v>0</v>
      </c>
      <c r="CB519" s="9">
        <v>0</v>
      </c>
      <c r="CC519" s="9">
        <v>0</v>
      </c>
      <c r="CD519" s="9">
        <v>0</v>
      </c>
      <c r="CE519" s="9">
        <v>0</v>
      </c>
      <c r="CF519" s="9">
        <v>0</v>
      </c>
    </row>
    <row r="520" spans="1:84" s="10" customFormat="1" x14ac:dyDescent="0.25">
      <c r="A520" s="47"/>
      <c r="B520" s="48" t="s">
        <v>102</v>
      </c>
      <c r="C520" s="22" t="str">
        <f>C519</f>
        <v>200</v>
      </c>
      <c r="D520" s="49">
        <v>6</v>
      </c>
      <c r="E520" s="49">
        <v>6</v>
      </c>
      <c r="F520" s="49">
        <v>0.1</v>
      </c>
      <c r="G520" s="49">
        <v>0</v>
      </c>
      <c r="H520" s="49">
        <v>8</v>
      </c>
      <c r="I520" s="49">
        <v>60.4</v>
      </c>
      <c r="J520" s="17">
        <v>0</v>
      </c>
      <c r="K520" s="17">
        <v>0</v>
      </c>
      <c r="L520" s="17">
        <v>0</v>
      </c>
      <c r="M520" s="17">
        <v>0</v>
      </c>
      <c r="N520" s="17">
        <v>8</v>
      </c>
      <c r="O520" s="17">
        <v>0</v>
      </c>
      <c r="P520" s="17">
        <v>0</v>
      </c>
      <c r="Q520" s="17">
        <v>0</v>
      </c>
      <c r="R520" s="17">
        <v>0</v>
      </c>
      <c r="S520" s="17">
        <v>1.7</v>
      </c>
      <c r="T520" s="17">
        <v>1.4</v>
      </c>
      <c r="U520" s="17">
        <v>0</v>
      </c>
      <c r="V520" s="17">
        <v>304</v>
      </c>
      <c r="W520" s="17">
        <v>0.34</v>
      </c>
      <c r="X520" s="17">
        <v>0.2</v>
      </c>
      <c r="Y520" s="17">
        <v>1.4</v>
      </c>
      <c r="Z520" s="10">
        <v>0</v>
      </c>
      <c r="AA520" s="10">
        <v>0</v>
      </c>
      <c r="AB520" s="10">
        <v>0</v>
      </c>
      <c r="AC520" s="10">
        <v>0</v>
      </c>
      <c r="AD520" s="10">
        <v>0</v>
      </c>
      <c r="AE520" s="10">
        <v>0</v>
      </c>
      <c r="AF520" s="10">
        <v>0</v>
      </c>
      <c r="AG520" s="10">
        <v>0</v>
      </c>
      <c r="AH520" s="10">
        <v>0</v>
      </c>
      <c r="AI520" s="10">
        <v>0</v>
      </c>
      <c r="AJ520" s="10">
        <v>0</v>
      </c>
      <c r="AK520" s="10">
        <v>0</v>
      </c>
      <c r="AL520" s="10">
        <v>0</v>
      </c>
      <c r="AM520" s="10">
        <v>0</v>
      </c>
      <c r="AN520" s="10">
        <v>0</v>
      </c>
      <c r="AO520" s="10">
        <v>0</v>
      </c>
      <c r="AP520" s="10">
        <v>0</v>
      </c>
      <c r="AQ520" s="10">
        <v>0</v>
      </c>
      <c r="AR520" s="10">
        <v>0</v>
      </c>
      <c r="AS520" s="10">
        <v>0</v>
      </c>
      <c r="AT520" s="10">
        <v>0</v>
      </c>
      <c r="AU520" s="10">
        <v>0</v>
      </c>
      <c r="AV520" s="10">
        <v>0</v>
      </c>
      <c r="AW520" s="10">
        <v>0</v>
      </c>
      <c r="AX520" s="10">
        <v>0</v>
      </c>
      <c r="AY520" s="10">
        <v>0</v>
      </c>
      <c r="AZ520" s="10">
        <v>0</v>
      </c>
      <c r="BA520" s="10">
        <v>0</v>
      </c>
      <c r="BB520" s="10">
        <v>0</v>
      </c>
      <c r="BC520" s="10">
        <v>0</v>
      </c>
      <c r="BD520" s="10">
        <v>0</v>
      </c>
      <c r="BE520" s="10">
        <v>0</v>
      </c>
      <c r="BF520" s="10">
        <v>0</v>
      </c>
      <c r="BG520" s="10">
        <v>0</v>
      </c>
      <c r="BH520" s="10">
        <v>0</v>
      </c>
      <c r="BI520" s="10">
        <v>0</v>
      </c>
      <c r="BJ520" s="10">
        <v>0</v>
      </c>
      <c r="BK520" s="10">
        <v>0</v>
      </c>
      <c r="BL520" s="10">
        <v>0</v>
      </c>
      <c r="BM520" s="10">
        <v>0</v>
      </c>
      <c r="BN520" s="10">
        <v>0</v>
      </c>
      <c r="BO520" s="10">
        <v>0</v>
      </c>
      <c r="BP520" s="10">
        <v>0</v>
      </c>
      <c r="BQ520" s="10">
        <v>0</v>
      </c>
      <c r="BR520" s="10">
        <v>182.8</v>
      </c>
      <c r="BS520" s="10" t="e">
        <f>$I$520/#REF!*100</f>
        <v>#REF!</v>
      </c>
      <c r="BT520" s="10">
        <v>0</v>
      </c>
      <c r="BV520" s="10">
        <v>0</v>
      </c>
      <c r="BW520" s="10">
        <v>0</v>
      </c>
      <c r="BX520" s="10">
        <v>0</v>
      </c>
      <c r="BY520" s="10">
        <v>0</v>
      </c>
      <c r="BZ520" s="10">
        <v>0</v>
      </c>
      <c r="CA520" s="10">
        <v>0</v>
      </c>
      <c r="CB520" s="10">
        <v>0</v>
      </c>
      <c r="CC520" s="10">
        <v>0</v>
      </c>
      <c r="CD520" s="10">
        <v>0</v>
      </c>
      <c r="CE520" s="10">
        <v>0</v>
      </c>
      <c r="CF520" s="10">
        <v>0</v>
      </c>
    </row>
    <row r="521" spans="1:84" s="10" customFormat="1" x14ac:dyDescent="0.25">
      <c r="A521" s="47"/>
      <c r="B521" s="48" t="s">
        <v>103</v>
      </c>
      <c r="C521" s="52">
        <f>C520+C517+C510+C505+C497+C494</f>
        <v>3210</v>
      </c>
      <c r="D521" s="49">
        <v>109.36</v>
      </c>
      <c r="E521" s="49">
        <v>63.2</v>
      </c>
      <c r="F521" s="49">
        <v>63.81</v>
      </c>
      <c r="G521" s="49">
        <v>21.99</v>
      </c>
      <c r="H521" s="49">
        <v>458.13</v>
      </c>
      <c r="I521" s="49">
        <v>2945.11</v>
      </c>
      <c r="J521" s="17">
        <v>30.81</v>
      </c>
      <c r="K521" s="17">
        <v>9.18</v>
      </c>
      <c r="L521" s="17">
        <v>9.9600000000000009</v>
      </c>
      <c r="M521" s="17">
        <v>0</v>
      </c>
      <c r="N521" s="17">
        <v>195.93</v>
      </c>
      <c r="O521" s="17">
        <v>262.2</v>
      </c>
      <c r="P521" s="17">
        <v>42.45</v>
      </c>
      <c r="Q521" s="17">
        <v>0</v>
      </c>
      <c r="R521" s="17">
        <v>0</v>
      </c>
      <c r="S521" s="17">
        <v>9.64</v>
      </c>
      <c r="T521" s="17">
        <v>30.72</v>
      </c>
      <c r="U521" s="17">
        <v>3905.02</v>
      </c>
      <c r="V521" s="17">
        <v>4063.38</v>
      </c>
      <c r="W521" s="17">
        <v>1.94</v>
      </c>
      <c r="X521" s="17">
        <v>15.16</v>
      </c>
      <c r="Y521" s="17">
        <v>13.64</v>
      </c>
      <c r="Z521" s="10">
        <v>0.4</v>
      </c>
      <c r="AA521" s="10">
        <v>0</v>
      </c>
      <c r="AB521" s="10">
        <v>0</v>
      </c>
      <c r="AC521" s="10">
        <v>4726.2299999999996</v>
      </c>
      <c r="AD521" s="10">
        <v>2454.39</v>
      </c>
      <c r="AE521" s="10">
        <v>1418.64</v>
      </c>
      <c r="AF521" s="10">
        <v>2160.21</v>
      </c>
      <c r="AG521" s="10">
        <v>773.22</v>
      </c>
      <c r="AH521" s="10">
        <v>3476.75</v>
      </c>
      <c r="AI521" s="10">
        <v>2879.87</v>
      </c>
      <c r="AJ521" s="10">
        <v>5210.05</v>
      </c>
      <c r="AK521" s="10">
        <v>5522.34</v>
      </c>
      <c r="AL521" s="10">
        <v>1546.06</v>
      </c>
      <c r="AM521" s="10">
        <v>3173.4</v>
      </c>
      <c r="AN521" s="10">
        <v>15412.92</v>
      </c>
      <c r="AO521" s="10">
        <v>1119.22</v>
      </c>
      <c r="AP521" s="10">
        <v>4198.95</v>
      </c>
      <c r="AQ521" s="10">
        <v>3169.33</v>
      </c>
      <c r="AR521" s="10">
        <v>2085.37</v>
      </c>
      <c r="AS521" s="10">
        <v>1292.8399999999999</v>
      </c>
      <c r="AT521" s="10">
        <v>4.5199999999999996</v>
      </c>
      <c r="AU521" s="10">
        <v>3.38</v>
      </c>
      <c r="AV521" s="10">
        <v>2.11</v>
      </c>
      <c r="AW521" s="10">
        <v>4.7300000000000004</v>
      </c>
      <c r="AX521" s="10">
        <v>2.31</v>
      </c>
      <c r="AY521" s="10">
        <v>14.2</v>
      </c>
      <c r="AZ521" s="10">
        <v>1.17</v>
      </c>
      <c r="BA521" s="10">
        <v>37.479999999999997</v>
      </c>
      <c r="BB521" s="10">
        <v>0.67</v>
      </c>
      <c r="BC521" s="10">
        <v>26.23</v>
      </c>
      <c r="BD521" s="10">
        <v>2.4500000000000002</v>
      </c>
      <c r="BE521" s="10">
        <v>1.59</v>
      </c>
      <c r="BF521" s="10">
        <v>0</v>
      </c>
      <c r="BG521" s="10">
        <v>0.35</v>
      </c>
      <c r="BH521" s="10">
        <v>3.48</v>
      </c>
      <c r="BI521" s="10">
        <v>76.77</v>
      </c>
      <c r="BJ521" s="10">
        <v>0.21</v>
      </c>
      <c r="BK521" s="10">
        <v>0</v>
      </c>
      <c r="BL521" s="10">
        <v>28.56</v>
      </c>
      <c r="BM521" s="10">
        <v>1.1100000000000001</v>
      </c>
      <c r="BN521" s="10">
        <v>1.2</v>
      </c>
      <c r="BO521" s="10">
        <v>0</v>
      </c>
      <c r="BP521" s="10">
        <v>0</v>
      </c>
      <c r="BQ521" s="10">
        <v>0</v>
      </c>
      <c r="BR521" s="10">
        <v>2210.9299999999998</v>
      </c>
      <c r="BT521" s="10">
        <v>1594.56</v>
      </c>
      <c r="BV521" s="10">
        <v>0</v>
      </c>
      <c r="BW521" s="10">
        <v>0</v>
      </c>
      <c r="BX521" s="10">
        <v>0</v>
      </c>
      <c r="BY521" s="10">
        <v>0</v>
      </c>
      <c r="BZ521" s="10">
        <v>0</v>
      </c>
      <c r="CA521" s="10">
        <v>0</v>
      </c>
      <c r="CB521" s="10">
        <v>0</v>
      </c>
      <c r="CC521" s="10">
        <v>0</v>
      </c>
      <c r="CD521" s="10">
        <v>0</v>
      </c>
      <c r="CE521" s="10">
        <v>95</v>
      </c>
      <c r="CF521" s="10">
        <v>8.64</v>
      </c>
    </row>
    <row r="522" spans="1:84" x14ac:dyDescent="0.25">
      <c r="D522" s="53"/>
      <c r="E522" s="53"/>
      <c r="F522" s="53"/>
      <c r="G522" s="53"/>
      <c r="H522" s="53"/>
      <c r="I522" s="53"/>
    </row>
    <row r="523" spans="1:84" s="10" customFormat="1" x14ac:dyDescent="0.25">
      <c r="A523" s="47"/>
      <c r="B523" s="48" t="s">
        <v>205</v>
      </c>
      <c r="C523" s="52">
        <f>C483+C448+C411+C374+C338+C300+C263+C226+C188+C149+C113+C76+C39</f>
        <v>41235</v>
      </c>
      <c r="D523" s="55">
        <f>$D$39+$D$76+$D$113+$D$149+$D$188+$D$226+$D$263+$D$300+$D$338+$D$374+$D$411+$D$448+$D$483+$D$521</f>
        <v>1621.03</v>
      </c>
      <c r="E523" s="49">
        <f>$E$39+$E$76+$E$113+$E$149+$E$188+$E$226+$E$263+$E$300+$E$338+$E$374+$E$411+$E$448+$E$483+$E$521</f>
        <v>939.14</v>
      </c>
      <c r="F523" s="55">
        <f>$F$39+$F$76+$F$113+$F$149+$F$188+$F$226+$F$263+$F$300+$F$338+$F$374+$F$411+$F$448+$F$483+$F$521</f>
        <v>1272.99</v>
      </c>
      <c r="G523" s="49">
        <f>$G$39+$G$76+$G$113+$G$149+$G$188+$G$226+$G$263+$G$300+$G$338+$G$374+$G$411+$G$448+$G$483+$G$521</f>
        <v>434.13</v>
      </c>
      <c r="H523" s="55">
        <f>$H$39+$H$76+$H$113+$H$149+$H$188+$H$226+$H$263+$H$300+$H$338+$H$374+$H$411+$H$448+$H$483+$H$521</f>
        <v>6102.81</v>
      </c>
      <c r="I523" s="55">
        <f>$I$39+$I$76+$I$113+$I$149+$I$188+$I$226+$I$263+$I$300+$I$338+$I$374+$I$411+$I$448+$I$483+$I$521</f>
        <v>43647.43</v>
      </c>
      <c r="J523" s="17">
        <f>$J$39+$J$76+$J$113+$J$149+$J$188+$J$226+$J$263+$J$300+$J$338+$J$374+$J$411+$J$448+$J$483+$J$521</f>
        <v>558.07000000000005</v>
      </c>
      <c r="K523" s="17">
        <f>$K$39+$K$76+$K$113+$K$149+$K$188+$K$226+$K$263+$K$300+$K$338+$K$374+$K$411+$K$448+$K$483+$K$521</f>
        <v>225.69</v>
      </c>
      <c r="L523" s="17">
        <f>$L$39+$L$76+$L$113+$L$149+$L$188+$L$226+$L$263+$L$300+$L$338+$L$374+$L$411+$L$448+$L$483+$L$521</f>
        <v>182.57</v>
      </c>
      <c r="M523" s="17">
        <f>$M$39+$M$76+$M$113+$M$149+$M$188+$M$226+$M$263+$M$300+$M$338+$M$374+$M$411+$M$448+$M$483+$M$521</f>
        <v>0</v>
      </c>
      <c r="N523" s="17">
        <f>$N$39+$N$76+$N$113+$N$149+$N$188+$N$226+$N$263+$N$300+$N$338+$N$374+$N$411+$N$448+$N$483+$N$521</f>
        <v>2370.6799999999998</v>
      </c>
      <c r="O523" s="17">
        <f>$O$39+$O$76+$O$113+$O$149+$O$188+$O$226+$O$263+$O$300+$O$338+$O$374+$O$411+$O$448+$O$483+$O$521</f>
        <v>3732.14</v>
      </c>
      <c r="P523" s="17">
        <f>$P$39+$P$76+$P$113+$P$149+$P$188+$P$226+$P$263+$P$300+$P$338+$P$374+$P$411+$P$448+$P$483+$P$521</f>
        <v>501.14</v>
      </c>
      <c r="Q523" s="17">
        <f>$Q$39+$Q$76+$Q$113+$Q$149+$Q$188+$Q$226+$Q$263+$Q$300+$Q$338+$Q$374+$Q$411+$Q$448+$Q$483+$Q$521</f>
        <v>0</v>
      </c>
      <c r="R523" s="17">
        <f>$R$39+$R$76+$R$113+$R$149+$R$188+$R$226+$R$263+$R$300+$R$338+$R$374+$R$411+$R$448+$R$483+$R$521</f>
        <v>0</v>
      </c>
      <c r="S523" s="17">
        <f>$S$39+$S$76+$S$113+$S$149+$S$188+$S$226+$S$263+$S$300+$S$338+$S$374+$S$411+$S$448+$S$483+$S$521</f>
        <v>131.27000000000001</v>
      </c>
      <c r="T523" s="17">
        <f>$T$39+$T$76+$T$113+$T$149+$T$188+$T$226+$T$263+$T$300+$T$338+$T$374+$T$411+$T$448+$T$483+$T$521</f>
        <v>435.42</v>
      </c>
      <c r="U523" s="17">
        <f>$U$39+$U$76+$U$113+$U$149+$U$188+$U$226+$U$263+$U$300+$U$338+$U$374+$U$411+$U$448+$U$483+$U$521</f>
        <v>58389.77</v>
      </c>
      <c r="V523" s="17">
        <f>$V$39+$V$76+$V$113+$V$149+$V$188+$V$226+$V$263+$V$300+$V$338+$V$374+$V$411+$V$448+$V$483+$V$521</f>
        <v>62358.86</v>
      </c>
      <c r="W523" s="17">
        <f>$W$39+$W$76+$W$113+$W$149+$W$188+$W$226+$W$263+$W$300+$W$338+$W$374+$W$411+$W$448+$W$483+$W$521</f>
        <v>29.11</v>
      </c>
      <c r="X523" s="17">
        <f>$X$39+$X$76+$X$113+$X$149+$X$188+$X$226+$X$263+$X$300+$X$338+$X$374+$X$411+$X$448+$X$483+$X$521</f>
        <v>246.46</v>
      </c>
      <c r="Y523" s="17">
        <v>1355.76</v>
      </c>
      <c r="Z523" s="10">
        <f>$Z$39+$Z$76+$Z$113+$Z$149+$Z$188+$Z$226+$Z$263+$Z$300+$Z$338+$Z$374+$Z$411+$Z$448+$Z$483+$Z$521</f>
        <v>5.6</v>
      </c>
      <c r="AA523" s="10">
        <f>$AA$39+$AA$76+$AA$113+$AA$149+$AA$188+$AA$226+$AA$263+$AA$300+$AA$338+$AA$374+$AA$411+$AA$448+$AA$483+$AA$521</f>
        <v>4.2</v>
      </c>
      <c r="AB523" s="10">
        <f>$AB$39+$AB$76+$AB$113+$AB$149+$AB$188+$AB$226+$AB$263+$AB$300+$AB$338+$AB$374+$AB$411+$AB$448+$AB$483+$AB$521</f>
        <v>4.0999999999999996</v>
      </c>
      <c r="AC523" s="10">
        <f>$AC$39+$AC$76+$AC$113+$AC$149+$AC$188+$AC$226+$AC$263+$AC$300+$AC$338+$AC$374+$AC$411+$AC$448+$AC$483+$AC$521</f>
        <v>77533.759999999995</v>
      </c>
      <c r="AD523" s="10">
        <f>$AD$39+$AD$76+$AD$113+$AD$149+$AD$188+$AD$226+$AD$263+$AD$300+$AD$338+$AD$374+$AD$411+$AD$448+$AD$483+$AD$521</f>
        <v>48648.59</v>
      </c>
      <c r="AE523" s="10">
        <f>$AE$39+$AE$76+$AE$113+$AE$149+$AE$188+$AE$226+$AE$263+$AE$300+$AE$338+$AE$374+$AE$411+$AE$448+$AE$483+$AE$521</f>
        <v>20649.54</v>
      </c>
      <c r="AF523" s="10">
        <f>$AF$39+$AF$76+$AF$113+$AF$149+$AF$188+$AF$226+$AF$263+$AF$300+$AF$338+$AF$374+$AF$411+$AF$448+$AF$483+$AF$521</f>
        <v>36287.379999999997</v>
      </c>
      <c r="AG523" s="10">
        <f>$AG$39+$AG$76+$AG$113+$AG$149+$AG$188+$AG$226+$AG$263+$AG$300+$AG$338+$AG$374+$AG$411+$AG$448+$AG$483+$AG$521</f>
        <v>12912.8</v>
      </c>
      <c r="AH523" s="10">
        <f>$AH$39+$AH$76+$AH$113+$AH$149+$AH$188+$AH$226+$AH$263+$AH$300+$AH$338+$AH$374+$AH$411+$AH$448+$AH$483+$AH$521</f>
        <v>51924.959999999999</v>
      </c>
      <c r="AI523" s="10">
        <f>$AI$39+$AI$76+$AI$113+$AI$149+$AI$188+$AI$226+$AI$263+$AI$300+$AI$338+$AI$374+$AI$411+$AI$448+$AI$483+$AI$521</f>
        <v>46777.99</v>
      </c>
      <c r="AJ523" s="10">
        <f>$AJ$39+$AJ$76+$AJ$113+$AJ$149+$AJ$188+$AJ$226+$AJ$263+$AJ$300+$AJ$338+$AJ$374+$AJ$411+$AJ$448+$AJ$483+$AJ$521</f>
        <v>65555.89</v>
      </c>
      <c r="AK523" s="10">
        <f>$AK$39+$AK$76+$AK$113+$AK$149+$AK$188+$AK$226+$AK$263+$AK$300+$AK$338+$AK$374+$AK$411+$AK$448+$AK$483+$AK$521</f>
        <v>81467.63</v>
      </c>
      <c r="AL523" s="10">
        <f>$AL$39+$AL$76+$AL$113+$AL$149+$AL$188+$AL$226+$AL$263+$AL$300+$AL$338+$AL$374+$AL$411+$AL$448+$AL$483+$AL$521</f>
        <v>26222.04</v>
      </c>
      <c r="AM523" s="10">
        <f>$AM$39+$AM$76+$AM$113+$AM$149+$AM$188+$AM$226+$AM$263+$AM$300+$AM$338+$AM$374+$AM$411+$AM$448+$AM$483+$AM$521</f>
        <v>44925.36</v>
      </c>
      <c r="AN523" s="10">
        <f>$AN$39+$AN$76+$AN$113+$AN$149+$AN$188+$AN$226+$AN$263+$AN$300+$AN$338+$AN$374+$AN$411+$AN$448+$AN$483+$AN$521</f>
        <v>232769.6</v>
      </c>
      <c r="AO523" s="10">
        <f>$AO$39+$AO$76+$AO$113+$AO$149+$AO$188+$AO$226+$AO$263+$AO$300+$AO$338+$AO$374+$AO$411+$AO$448+$AO$483+$AO$521</f>
        <v>20106.09</v>
      </c>
      <c r="AP523" s="10">
        <f>$AP$39+$AP$76+$AP$113+$AP$149+$AP$188+$AP$226+$AP$263+$AP$300+$AP$338+$AP$374+$AP$411+$AP$448+$AP$483+$AP$521</f>
        <v>66622.16</v>
      </c>
      <c r="AQ523" s="10">
        <f>$AQ$39+$AQ$76+$AQ$113+$AQ$149+$AQ$188+$AQ$226+$AQ$263+$AQ$300+$AQ$338+$AQ$374+$AQ$411+$AQ$448+$AQ$483+$AQ$521</f>
        <v>47741.22</v>
      </c>
      <c r="AR523" s="10">
        <f>$AR$39+$AR$76+$AR$113+$AR$149+$AR$188+$AR$226+$AR$263+$AR$300+$AR$338+$AR$374+$AR$411+$AR$448+$AR$483+$AR$521</f>
        <v>33611.81</v>
      </c>
      <c r="AS523" s="10">
        <f>$AS$39+$AS$76+$AS$113+$AS$149+$AS$188+$AS$226+$AS$263+$AS$300+$AS$338+$AS$374+$AS$411+$AS$448+$AS$483+$AS$521</f>
        <v>18310.150000000001</v>
      </c>
      <c r="AT523" s="10">
        <f>$AT$39+$AT$76+$AT$113+$AT$149+$AT$188+$AT$226+$AT$263+$AT$300+$AT$338+$AT$374+$AT$411+$AT$448+$AT$483+$AT$521</f>
        <v>49.33</v>
      </c>
      <c r="AU523" s="10">
        <f>$AU$39+$AU$76+$AU$113+$AU$149+$AU$188+$AU$226+$AU$263+$AU$300+$AU$338+$AU$374+$AU$411+$AU$448+$AU$483+$AU$521</f>
        <v>33.479999999999997</v>
      </c>
      <c r="AV523" s="10">
        <f>$AV$39+$AV$76+$AV$113+$AV$149+$AV$188+$AV$226+$AV$263+$AV$300+$AV$338+$AV$374+$AV$411+$AV$448+$AV$483+$AV$521</f>
        <v>20.96</v>
      </c>
      <c r="AW523" s="10">
        <f>$AW$39+$AW$76+$AW$113+$AW$149+$AW$188+$AW$226+$AW$263+$AW$300+$AW$338+$AW$374+$AW$411+$AW$448+$AW$483+$AW$521</f>
        <v>45.73</v>
      </c>
      <c r="AX523" s="10">
        <f>$AX$39+$AX$76+$AX$113+$AX$149+$AX$188+$AX$226+$AX$263+$AX$300+$AX$338+$AX$374+$AX$411+$AX$448+$AX$483+$AX$521</f>
        <v>29.72</v>
      </c>
      <c r="AY523" s="10">
        <f>$AY$39+$AY$76+$AY$113+$AY$149+$AY$188+$AY$226+$AY$263+$AY$300+$AY$338+$AY$374+$AY$411+$AY$448+$AY$483+$AY$521</f>
        <v>177.12</v>
      </c>
      <c r="AZ523" s="10">
        <f>$AZ$39+$AZ$76+$AZ$113+$AZ$149+$AZ$188+$AZ$226+$AZ$263+$AZ$300+$AZ$338+$AZ$374+$AZ$411+$AZ$448+$AZ$483+$AZ$521</f>
        <v>15.59</v>
      </c>
      <c r="BA523" s="10">
        <f>$BA$39+$BA$76+$BA$113+$BA$149+$BA$188+$BA$226+$BA$263+$BA$300+$BA$338+$BA$374+$BA$411+$BA$448+$BA$483+$BA$521</f>
        <v>388.22</v>
      </c>
      <c r="BB523" s="10">
        <f>$BB$39+$BB$76+$BB$113+$BB$149+$BB$188+$BB$226+$BB$263+$BB$300+$BB$338+$BB$374+$BB$411+$BB$448+$BB$483+$BB$521</f>
        <v>8.1999999999999993</v>
      </c>
      <c r="BC523" s="10">
        <f>$BC$39+$BC$76+$BC$113+$BC$149+$BC$188+$BC$226+$BC$263+$BC$300+$BC$338+$BC$374+$BC$411+$BC$448+$BC$483+$BC$521</f>
        <v>223.15</v>
      </c>
      <c r="BD523" s="10">
        <f>$BD$39+$BD$76+$BD$113+$BD$149+$BD$188+$BD$226+$BD$263+$BD$300+$BD$338+$BD$374+$BD$411+$BD$448+$BD$483+$BD$521</f>
        <v>20.16</v>
      </c>
      <c r="BE523" s="10">
        <f>$BE$39+$BE$76+$BE$113+$BE$149+$BE$188+$BE$226+$BE$263+$BE$300+$BE$338+$BE$374+$BE$411+$BE$448+$BE$483+$BE$521</f>
        <v>10.36</v>
      </c>
      <c r="BF523" s="10">
        <f>$BF$39+$BF$76+$BF$113+$BF$149+$BF$188+$BF$226+$BF$263+$BF$300+$BF$338+$BF$374+$BF$411+$BF$448+$BF$483+$BF$521</f>
        <v>0</v>
      </c>
      <c r="BG523" s="10">
        <f>$BG$39+$BG$76+$BG$113+$BG$149+$BG$188+$BG$226+$BG$263+$BG$300+$BG$338+$BG$374+$BG$411+$BG$448+$BG$483+$BG$521</f>
        <v>5.61</v>
      </c>
      <c r="BH523" s="10">
        <f>$BH$39+$BH$76+$BH$113+$BH$149+$BH$188+$BH$226+$BH$263+$BH$300+$BH$338+$BH$374+$BH$411+$BH$448+$BH$483+$BH$521</f>
        <v>40.11</v>
      </c>
      <c r="BI523" s="10">
        <f>$BI$39+$BI$76+$BI$113+$BI$149+$BI$188+$BI$226+$BI$263+$BI$300+$BI$338+$BI$374+$BI$411+$BI$448+$BI$483+$BI$521</f>
        <v>701.95</v>
      </c>
      <c r="BJ523" s="10">
        <f>$BJ$39+$BJ$76+$BJ$113+$BJ$149+$BJ$188+$BJ$226+$BJ$263+$BJ$300+$BJ$338+$BJ$374+$BJ$411+$BJ$448+$BJ$483+$BJ$521</f>
        <v>2.33</v>
      </c>
      <c r="BK523" s="10">
        <f>$BK$39+$BK$76+$BK$113+$BK$149+$BK$188+$BK$226+$BK$263+$BK$300+$BK$338+$BK$374+$BK$411+$BK$448+$BK$483+$BK$521</f>
        <v>0</v>
      </c>
      <c r="BL523" s="10">
        <f>$BL$39+$BL$76+$BL$113+$BL$149+$BL$188+$BL$226+$BL$263+$BL$300+$BL$338+$BL$374+$BL$411+$BL$448+$BL$483+$BL$521</f>
        <v>367.69</v>
      </c>
      <c r="BM523" s="10">
        <f>$BM$39+$BM$76+$BM$113+$BM$149+$BM$188+$BM$226+$BM$263+$BM$300+$BM$338+$BM$374+$BM$411+$BM$448+$BM$483+$BM$521</f>
        <v>13.23</v>
      </c>
      <c r="BN523" s="10">
        <f>$BN$39+$BN$76+$BN$113+$BN$149+$BN$188+$BN$226+$BN$263+$BN$300+$BN$338+$BN$374+$BN$411+$BN$448+$BN$483+$BN$521</f>
        <v>14.56</v>
      </c>
      <c r="BO523" s="10">
        <f>$BO$39+$BO$76+$BO$113+$BO$149+$BO$188+$BO$226+$BO$263+$BO$300+$BO$338+$BO$374+$BO$411+$BO$448+$BO$483+$BO$521</f>
        <v>0</v>
      </c>
      <c r="BP523" s="10">
        <f>$BP$39+$BP$76+$BP$113+$BP$149+$BP$188+$BP$226+$BP$263+$BP$300+$BP$338+$BP$374+$BP$411+$BP$448+$BP$483+$BP$521</f>
        <v>0</v>
      </c>
      <c r="BQ523" s="10">
        <f>$BQ$39+$BQ$76+$BQ$113+$BQ$149+$BQ$188+$BQ$226+$BQ$263+$BQ$300+$BQ$338+$BQ$374+$BQ$411+$BQ$448+$BQ$483+$BQ$521</f>
        <v>0</v>
      </c>
      <c r="BR523" s="10">
        <f>$BR$39+$BR$76+$BR$113+$BR$149+$BR$188+$BR$226+$BR$263+$BR$300+$BR$338+$BR$374+$BR$411+$BR$448+$BR$483+$BR$521</f>
        <v>32492.48</v>
      </c>
      <c r="BT523" s="10">
        <f>$BT$39+$BT$76+$BT$113+$BT$149+$BT$188+$BT$226+$BT$263+$BT$300+$BT$338+$BT$374+$BT$411+$BT$448+$BT$483+$BT$521</f>
        <v>27874.63</v>
      </c>
      <c r="BV523" s="10">
        <f>$BV$39+$BV$76+$BV$113+$BV$149+$BV$188+$BV$226+$BV$263+$BV$300+$BV$338+$BV$374+$BV$411+$BV$448+$BV$483+$BV$521</f>
        <v>12.51</v>
      </c>
      <c r="BW523" s="10">
        <f>$BW$39+$BW$76+$BW$113+$BW$149+$BW$188+$BW$226+$BW$263+$BW$300+$BW$338+$BW$374+$BW$411+$BW$448+$BW$483+$BW$521</f>
        <v>12.51</v>
      </c>
      <c r="BX523" s="10">
        <f>$BX$39+$BX$76+$BX$113+$BX$149+$BX$188+$BX$226+$BX$263+$BX$300+$BX$338+$BX$374+$BX$411+$BX$448+$BX$483+$BX$521</f>
        <v>12.51</v>
      </c>
      <c r="BY523" s="10">
        <f>$BY$39+$BY$76+$BY$113+$BY$149+$BY$188+$BY$226+$BY$263+$BY$300+$BY$338+$BY$374+$BY$411+$BY$448+$BY$483+$BY$521</f>
        <v>5478.8</v>
      </c>
      <c r="BZ523" s="10">
        <f>$BZ$39+$BZ$76+$BZ$113+$BZ$149+$BZ$188+$BZ$226+$BZ$263+$BZ$300+$BZ$338+$BZ$374+$BZ$411+$BZ$448+$BZ$483+$BZ$521</f>
        <v>3472.9</v>
      </c>
      <c r="CA523" s="10">
        <f>$CA$39+$CA$76+$CA$113+$CA$149+$CA$188+$CA$226+$CA$263+$CA$300+$CA$338+$CA$374+$CA$411+$CA$448+$CA$483+$CA$521</f>
        <v>4475.8500000000004</v>
      </c>
      <c r="CB523" s="10">
        <f>$CB$39+$CB$76+$CB$113+$CB$149+$CB$188+$CB$226+$CB$263+$CB$300+$CB$338+$CB$374+$CB$411+$CB$448+$CB$483+$CB$521</f>
        <v>136.75</v>
      </c>
      <c r="CC523" s="10">
        <f>$CC$39+$CC$76+$CC$113+$CC$149+$CC$188+$CC$226+$CC$263+$CC$300+$CC$338+$CC$374+$CC$411+$CC$448+$CC$483+$CC$521</f>
        <v>136.36000000000001</v>
      </c>
      <c r="CD523" s="10">
        <f>$CD$39+$CD$76+$CD$113+$CD$149+$CD$188+$CD$226+$CD$263+$CD$300+$CD$338+$CD$374+$CD$411+$CD$448+$CD$483+$CD$521</f>
        <v>136.56</v>
      </c>
      <c r="CE523" s="10">
        <f>$CE$39+$CE$76+$CE$113+$CE$149+$CE$188+$CE$226+$CE$263+$CE$300+$CE$338+$CE$374+$CE$411+$CE$448+$CE$483+$CE$521</f>
        <v>1024.69</v>
      </c>
      <c r="CF523" s="10">
        <f>$CF$39+$CF$76+$CF$113+$CF$149+$CF$188+$CF$226+$CF$263+$CF$300+$CF$338+$CF$374+$CF$411+$CF$448+$CF$483+$CF$521</f>
        <v>108.52</v>
      </c>
    </row>
    <row r="524" spans="1:84" s="10" customFormat="1" x14ac:dyDescent="0.25">
      <c r="A524" s="47"/>
      <c r="B524" s="48" t="s">
        <v>206</v>
      </c>
      <c r="C524" s="52">
        <f>C523/14</f>
        <v>2945.3571428571399</v>
      </c>
      <c r="D524" s="49">
        <f t="shared" ref="D524:I524" si="4">D523/14</f>
        <v>115.78785714285701</v>
      </c>
      <c r="E524" s="49">
        <f t="shared" si="4"/>
        <v>67.081428571428603</v>
      </c>
      <c r="F524" s="49">
        <f t="shared" si="4"/>
        <v>90.927857142857107</v>
      </c>
      <c r="G524" s="49">
        <f t="shared" si="4"/>
        <v>31.009285714285699</v>
      </c>
      <c r="H524" s="49">
        <f t="shared" si="4"/>
        <v>435.91500000000002</v>
      </c>
      <c r="I524" s="49">
        <f t="shared" si="4"/>
        <v>3117.6735714285701</v>
      </c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>
        <v>96.84</v>
      </c>
    </row>
    <row r="525" spans="1:84" s="10" customFormat="1" x14ac:dyDescent="0.25">
      <c r="A525" s="56" t="s">
        <v>207</v>
      </c>
      <c r="B525" s="56" t="s">
        <v>208</v>
      </c>
      <c r="C525" s="52"/>
      <c r="D525" s="49">
        <v>1</v>
      </c>
      <c r="E525" s="49"/>
      <c r="F525" s="49">
        <f>D524/F524</f>
        <v>1.2734035616933399</v>
      </c>
      <c r="G525" s="49"/>
      <c r="H525" s="49">
        <f>H524/D524</f>
        <v>3.7647730146881901</v>
      </c>
      <c r="I525" s="49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</row>
    <row r="526" spans="1:84" x14ac:dyDescent="0.25">
      <c r="D526" s="53"/>
      <c r="E526" s="53"/>
      <c r="F526" s="53"/>
      <c r="G526" s="53"/>
      <c r="H526" s="53"/>
      <c r="I526" s="53"/>
    </row>
    <row r="527" spans="1:84" x14ac:dyDescent="0.25">
      <c r="D527" s="53"/>
      <c r="E527" s="53"/>
      <c r="F527" s="53"/>
      <c r="G527" s="53"/>
      <c r="H527" s="53"/>
      <c r="I527" s="53"/>
    </row>
    <row r="528" spans="1:84" x14ac:dyDescent="0.25">
      <c r="D528" s="53"/>
      <c r="E528" s="53"/>
      <c r="F528" s="53"/>
      <c r="G528" s="53"/>
      <c r="H528" s="53"/>
      <c r="I528" s="53"/>
    </row>
    <row r="529" spans="4:9" x14ac:dyDescent="0.25">
      <c r="D529" s="53"/>
      <c r="E529" s="53"/>
      <c r="F529" s="53"/>
      <c r="G529" s="53"/>
      <c r="H529" s="53"/>
      <c r="I529" s="53"/>
    </row>
    <row r="530" spans="4:9" x14ac:dyDescent="0.25">
      <c r="D530" s="53"/>
      <c r="E530" s="53"/>
      <c r="F530" s="53"/>
      <c r="G530" s="53"/>
      <c r="H530" s="53"/>
      <c r="I530" s="53"/>
    </row>
    <row r="531" spans="4:9" x14ac:dyDescent="0.25">
      <c r="D531" s="53"/>
      <c r="E531" s="53"/>
      <c r="F531" s="53"/>
      <c r="G531" s="53"/>
      <c r="H531" s="53"/>
      <c r="I531" s="53"/>
    </row>
    <row r="532" spans="4:9" x14ac:dyDescent="0.25">
      <c r="D532" s="53"/>
      <c r="E532" s="53"/>
      <c r="F532" s="53"/>
      <c r="G532" s="53"/>
      <c r="H532" s="53"/>
      <c r="I532" s="53"/>
    </row>
    <row r="533" spans="4:9" x14ac:dyDescent="0.25">
      <c r="D533" s="53"/>
      <c r="E533" s="53"/>
      <c r="F533" s="53"/>
      <c r="G533" s="53"/>
      <c r="H533" s="53"/>
      <c r="I533" s="53"/>
    </row>
    <row r="534" spans="4:9" x14ac:dyDescent="0.25">
      <c r="D534" s="53"/>
      <c r="E534" s="53"/>
      <c r="F534" s="53"/>
      <c r="G534" s="53"/>
      <c r="H534" s="53"/>
      <c r="I534" s="53"/>
    </row>
    <row r="535" spans="4:9" x14ac:dyDescent="0.25">
      <c r="D535" s="53"/>
      <c r="E535" s="53"/>
      <c r="F535" s="53"/>
      <c r="G535" s="53"/>
      <c r="H535" s="53"/>
      <c r="I535" s="53"/>
    </row>
    <row r="536" spans="4:9" x14ac:dyDescent="0.25">
      <c r="D536" s="53"/>
      <c r="E536" s="53"/>
      <c r="F536" s="53"/>
      <c r="G536" s="53"/>
      <c r="H536" s="53"/>
      <c r="I536" s="53"/>
    </row>
    <row r="537" spans="4:9" x14ac:dyDescent="0.25">
      <c r="D537" s="53"/>
      <c r="E537" s="53"/>
      <c r="F537" s="53"/>
      <c r="G537" s="53"/>
      <c r="H537" s="53"/>
      <c r="I537" s="53"/>
    </row>
    <row r="538" spans="4:9" x14ac:dyDescent="0.25">
      <c r="D538" s="53"/>
      <c r="E538" s="53"/>
      <c r="F538" s="53"/>
      <c r="G538" s="53"/>
      <c r="H538" s="53"/>
      <c r="I538" s="53"/>
    </row>
    <row r="539" spans="4:9" x14ac:dyDescent="0.25">
      <c r="D539" s="53"/>
      <c r="E539" s="53"/>
      <c r="F539" s="53"/>
      <c r="G539" s="53"/>
      <c r="H539" s="53"/>
      <c r="I539" s="53"/>
    </row>
    <row r="540" spans="4:9" x14ac:dyDescent="0.25">
      <c r="D540" s="53"/>
      <c r="E540" s="53"/>
      <c r="F540" s="53"/>
      <c r="G540" s="53"/>
      <c r="H540" s="53"/>
      <c r="I540" s="53"/>
    </row>
    <row r="541" spans="4:9" x14ac:dyDescent="0.25">
      <c r="D541" s="53"/>
      <c r="E541" s="53"/>
      <c r="F541" s="53"/>
      <c r="G541" s="53"/>
      <c r="H541" s="53"/>
      <c r="I541" s="53"/>
    </row>
    <row r="542" spans="4:9" x14ac:dyDescent="0.25">
      <c r="D542" s="53"/>
      <c r="E542" s="53"/>
      <c r="F542" s="53"/>
      <c r="G542" s="53"/>
      <c r="H542" s="53"/>
      <c r="I542" s="53"/>
    </row>
    <row r="543" spans="4:9" x14ac:dyDescent="0.25">
      <c r="D543" s="53"/>
      <c r="E543" s="53"/>
      <c r="F543" s="53"/>
      <c r="G543" s="53"/>
      <c r="H543" s="53"/>
      <c r="I543" s="53"/>
    </row>
    <row r="544" spans="4:9" x14ac:dyDescent="0.25">
      <c r="D544" s="53"/>
      <c r="E544" s="53"/>
      <c r="F544" s="53"/>
      <c r="G544" s="53"/>
      <c r="H544" s="53"/>
      <c r="I544" s="53"/>
    </row>
    <row r="545" spans="4:9" x14ac:dyDescent="0.25">
      <c r="D545" s="53"/>
      <c r="E545" s="53"/>
      <c r="F545" s="53"/>
      <c r="G545" s="53"/>
      <c r="H545" s="53"/>
      <c r="I545" s="53"/>
    </row>
    <row r="546" spans="4:9" x14ac:dyDescent="0.25">
      <c r="D546" s="53"/>
      <c r="E546" s="53"/>
      <c r="F546" s="53"/>
      <c r="G546" s="53"/>
      <c r="H546" s="53"/>
      <c r="I546" s="53"/>
    </row>
    <row r="547" spans="4:9" x14ac:dyDescent="0.25">
      <c r="D547" s="53"/>
      <c r="E547" s="53"/>
      <c r="F547" s="53"/>
      <c r="G547" s="53"/>
      <c r="H547" s="53"/>
      <c r="I547" s="53"/>
    </row>
    <row r="548" spans="4:9" x14ac:dyDescent="0.25">
      <c r="D548" s="53"/>
      <c r="E548" s="53"/>
      <c r="F548" s="53"/>
      <c r="G548" s="53"/>
      <c r="H548" s="53"/>
      <c r="I548" s="53"/>
    </row>
    <row r="549" spans="4:9" x14ac:dyDescent="0.25">
      <c r="D549" s="53"/>
      <c r="E549" s="53"/>
      <c r="F549" s="53"/>
      <c r="G549" s="53"/>
      <c r="H549" s="53"/>
      <c r="I549" s="53"/>
    </row>
    <row r="550" spans="4:9" x14ac:dyDescent="0.25">
      <c r="D550" s="53"/>
      <c r="E550" s="53"/>
      <c r="F550" s="53"/>
      <c r="G550" s="53"/>
      <c r="H550" s="53"/>
      <c r="I550" s="53"/>
    </row>
    <row r="551" spans="4:9" x14ac:dyDescent="0.25">
      <c r="D551" s="53"/>
      <c r="E551" s="53"/>
      <c r="F551" s="53"/>
      <c r="G551" s="53"/>
      <c r="H551" s="53"/>
      <c r="I551" s="53"/>
    </row>
    <row r="552" spans="4:9" x14ac:dyDescent="0.25">
      <c r="D552" s="53"/>
      <c r="E552" s="53"/>
      <c r="F552" s="53"/>
      <c r="G552" s="53"/>
      <c r="H552" s="53"/>
      <c r="I552" s="53"/>
    </row>
    <row r="553" spans="4:9" x14ac:dyDescent="0.25">
      <c r="D553" s="53"/>
      <c r="E553" s="53"/>
      <c r="F553" s="53"/>
      <c r="G553" s="53"/>
      <c r="H553" s="53"/>
      <c r="I553" s="53"/>
    </row>
    <row r="554" spans="4:9" x14ac:dyDescent="0.25">
      <c r="D554" s="53"/>
      <c r="E554" s="53"/>
      <c r="F554" s="53"/>
      <c r="G554" s="53"/>
      <c r="H554" s="53"/>
      <c r="I554" s="53"/>
    </row>
    <row r="555" spans="4:9" x14ac:dyDescent="0.25">
      <c r="D555" s="53"/>
      <c r="E555" s="53"/>
      <c r="F555" s="53"/>
      <c r="G555" s="53"/>
      <c r="H555" s="53"/>
      <c r="I555" s="53"/>
    </row>
    <row r="556" spans="4:9" x14ac:dyDescent="0.25">
      <c r="D556" s="53"/>
      <c r="E556" s="53"/>
      <c r="F556" s="53"/>
      <c r="G556" s="53"/>
      <c r="H556" s="53"/>
      <c r="I556" s="53"/>
    </row>
    <row r="557" spans="4:9" x14ac:dyDescent="0.25">
      <c r="D557" s="53"/>
      <c r="E557" s="53"/>
      <c r="F557" s="53"/>
      <c r="G557" s="53"/>
      <c r="H557" s="53"/>
      <c r="I557" s="53"/>
    </row>
    <row r="558" spans="4:9" x14ac:dyDescent="0.25">
      <c r="D558" s="53"/>
      <c r="E558" s="53"/>
      <c r="F558" s="53"/>
      <c r="G558" s="53"/>
      <c r="H558" s="53"/>
      <c r="I558" s="53"/>
    </row>
    <row r="559" spans="4:9" x14ac:dyDescent="0.25">
      <c r="D559" s="53"/>
      <c r="E559" s="53"/>
      <c r="F559" s="53"/>
      <c r="G559" s="53"/>
      <c r="H559" s="53"/>
      <c r="I559" s="53"/>
    </row>
    <row r="560" spans="4:9" x14ac:dyDescent="0.25">
      <c r="D560" s="53"/>
      <c r="E560" s="53"/>
      <c r="F560" s="53"/>
      <c r="G560" s="53"/>
      <c r="H560" s="53"/>
      <c r="I560" s="53"/>
    </row>
    <row r="561" spans="4:9" x14ac:dyDescent="0.25">
      <c r="D561" s="53"/>
      <c r="E561" s="53"/>
      <c r="F561" s="53"/>
      <c r="G561" s="53"/>
      <c r="H561" s="53"/>
      <c r="I561" s="53"/>
    </row>
    <row r="562" spans="4:9" x14ac:dyDescent="0.25">
      <c r="D562" s="53"/>
      <c r="E562" s="53"/>
      <c r="F562" s="53"/>
      <c r="G562" s="53"/>
      <c r="H562" s="53"/>
      <c r="I562" s="53"/>
    </row>
    <row r="563" spans="4:9" x14ac:dyDescent="0.25">
      <c r="D563" s="53"/>
      <c r="E563" s="53"/>
      <c r="F563" s="53"/>
      <c r="G563" s="53"/>
      <c r="H563" s="53"/>
      <c r="I563" s="53"/>
    </row>
    <row r="564" spans="4:9" x14ac:dyDescent="0.25">
      <c r="D564" s="53"/>
      <c r="E564" s="53"/>
      <c r="F564" s="53"/>
      <c r="G564" s="53"/>
      <c r="H564" s="53"/>
      <c r="I564" s="53"/>
    </row>
    <row r="565" spans="4:9" x14ac:dyDescent="0.25">
      <c r="D565" s="53"/>
      <c r="E565" s="53"/>
      <c r="F565" s="53"/>
      <c r="G565" s="53"/>
      <c r="H565" s="53"/>
      <c r="I565" s="53"/>
    </row>
    <row r="566" spans="4:9" x14ac:dyDescent="0.25">
      <c r="D566" s="53"/>
      <c r="E566" s="53"/>
      <c r="F566" s="53"/>
      <c r="G566" s="53"/>
      <c r="H566" s="53"/>
      <c r="I566" s="53"/>
    </row>
    <row r="567" spans="4:9" x14ac:dyDescent="0.25">
      <c r="D567" s="53"/>
      <c r="E567" s="53"/>
      <c r="F567" s="53"/>
      <c r="G567" s="53"/>
      <c r="H567" s="53"/>
      <c r="I567" s="53"/>
    </row>
    <row r="568" spans="4:9" x14ac:dyDescent="0.25">
      <c r="D568" s="53"/>
      <c r="E568" s="53"/>
      <c r="F568" s="53"/>
      <c r="G568" s="53"/>
      <c r="H568" s="53"/>
      <c r="I568" s="53"/>
    </row>
    <row r="569" spans="4:9" x14ac:dyDescent="0.25">
      <c r="D569" s="53"/>
      <c r="E569" s="53"/>
      <c r="F569" s="53"/>
      <c r="G569" s="53"/>
      <c r="H569" s="53"/>
      <c r="I569" s="53"/>
    </row>
    <row r="570" spans="4:9" x14ac:dyDescent="0.25">
      <c r="D570" s="53"/>
      <c r="E570" s="53"/>
      <c r="F570" s="53"/>
      <c r="G570" s="53"/>
      <c r="H570" s="53"/>
      <c r="I570" s="53"/>
    </row>
    <row r="571" spans="4:9" x14ac:dyDescent="0.25">
      <c r="D571" s="53"/>
      <c r="E571" s="53"/>
      <c r="F571" s="53"/>
      <c r="G571" s="53"/>
      <c r="H571" s="53"/>
      <c r="I571" s="53"/>
    </row>
    <row r="572" spans="4:9" x14ac:dyDescent="0.25">
      <c r="D572" s="53"/>
      <c r="E572" s="53"/>
      <c r="F572" s="53"/>
      <c r="G572" s="53"/>
      <c r="H572" s="53"/>
      <c r="I572" s="53"/>
    </row>
    <row r="573" spans="4:9" x14ac:dyDescent="0.25">
      <c r="D573" s="53"/>
      <c r="E573" s="53"/>
      <c r="F573" s="53"/>
      <c r="G573" s="53"/>
      <c r="H573" s="53"/>
      <c r="I573" s="53"/>
    </row>
    <row r="574" spans="4:9" x14ac:dyDescent="0.25">
      <c r="D574" s="53"/>
      <c r="E574" s="53"/>
      <c r="F574" s="53"/>
      <c r="G574" s="53"/>
      <c r="H574" s="53"/>
      <c r="I574" s="53"/>
    </row>
    <row r="575" spans="4:9" x14ac:dyDescent="0.25">
      <c r="D575" s="53"/>
      <c r="E575" s="53"/>
      <c r="F575" s="53"/>
      <c r="G575" s="53"/>
      <c r="H575" s="53"/>
      <c r="I575" s="53"/>
    </row>
    <row r="576" spans="4:9" x14ac:dyDescent="0.25">
      <c r="D576" s="53"/>
      <c r="E576" s="53"/>
      <c r="F576" s="53"/>
      <c r="G576" s="53"/>
      <c r="H576" s="53"/>
      <c r="I576" s="53"/>
    </row>
    <row r="577" spans="4:9" x14ac:dyDescent="0.25">
      <c r="D577" s="53"/>
      <c r="E577" s="53"/>
      <c r="F577" s="53"/>
      <c r="G577" s="53"/>
      <c r="H577" s="53"/>
      <c r="I577" s="53"/>
    </row>
    <row r="578" spans="4:9" x14ac:dyDescent="0.25">
      <c r="D578" s="53"/>
      <c r="E578" s="53"/>
      <c r="F578" s="53"/>
      <c r="G578" s="53"/>
      <c r="H578" s="53"/>
      <c r="I578" s="53"/>
    </row>
    <row r="579" spans="4:9" x14ac:dyDescent="0.25">
      <c r="D579" s="53"/>
      <c r="E579" s="53"/>
      <c r="F579" s="53"/>
      <c r="G579" s="53"/>
      <c r="H579" s="53"/>
      <c r="I579" s="53"/>
    </row>
    <row r="580" spans="4:9" x14ac:dyDescent="0.25">
      <c r="D580" s="53"/>
      <c r="E580" s="53"/>
      <c r="F580" s="53"/>
      <c r="G580" s="53"/>
      <c r="H580" s="53"/>
      <c r="I580" s="53"/>
    </row>
    <row r="581" spans="4:9" x14ac:dyDescent="0.25">
      <c r="D581" s="53"/>
      <c r="E581" s="53"/>
      <c r="F581" s="53"/>
      <c r="G581" s="53"/>
      <c r="H581" s="53"/>
      <c r="I581" s="53"/>
    </row>
    <row r="582" spans="4:9" x14ac:dyDescent="0.25">
      <c r="D582" s="53"/>
      <c r="E582" s="53"/>
      <c r="F582" s="53"/>
      <c r="G582" s="53"/>
      <c r="H582" s="53"/>
      <c r="I582" s="53"/>
    </row>
    <row r="583" spans="4:9" x14ac:dyDescent="0.25">
      <c r="D583" s="53"/>
      <c r="E583" s="53"/>
      <c r="F583" s="53"/>
      <c r="G583" s="53"/>
      <c r="H583" s="53"/>
      <c r="I583" s="53"/>
    </row>
    <row r="584" spans="4:9" x14ac:dyDescent="0.25">
      <c r="D584" s="53"/>
      <c r="E584" s="53"/>
      <c r="F584" s="53"/>
      <c r="G584" s="53"/>
      <c r="H584" s="53"/>
      <c r="I584" s="53"/>
    </row>
    <row r="585" spans="4:9" x14ac:dyDescent="0.25">
      <c r="D585" s="53"/>
      <c r="E585" s="53"/>
      <c r="F585" s="53"/>
      <c r="G585" s="53"/>
      <c r="H585" s="53"/>
      <c r="I585" s="53"/>
    </row>
    <row r="586" spans="4:9" x14ac:dyDescent="0.25">
      <c r="D586" s="53"/>
      <c r="E586" s="53"/>
      <c r="F586" s="53"/>
      <c r="G586" s="53"/>
      <c r="H586" s="53"/>
      <c r="I586" s="53"/>
    </row>
    <row r="587" spans="4:9" x14ac:dyDescent="0.25">
      <c r="D587" s="53"/>
      <c r="E587" s="53"/>
      <c r="F587" s="53"/>
      <c r="G587" s="53"/>
      <c r="H587" s="53"/>
      <c r="I587" s="53"/>
    </row>
    <row r="588" spans="4:9" x14ac:dyDescent="0.25">
      <c r="D588" s="53"/>
      <c r="E588" s="53"/>
      <c r="F588" s="53"/>
      <c r="G588" s="53"/>
      <c r="H588" s="53"/>
      <c r="I588" s="53"/>
    </row>
    <row r="589" spans="4:9" x14ac:dyDescent="0.25">
      <c r="D589" s="53"/>
      <c r="E589" s="53"/>
      <c r="F589" s="53"/>
      <c r="G589" s="53"/>
      <c r="H589" s="53"/>
      <c r="I589" s="53"/>
    </row>
    <row r="590" spans="4:9" x14ac:dyDescent="0.25">
      <c r="D590" s="53"/>
      <c r="E590" s="53"/>
      <c r="F590" s="53"/>
      <c r="G590" s="53"/>
      <c r="H590" s="53"/>
      <c r="I590" s="53"/>
    </row>
    <row r="591" spans="4:9" x14ac:dyDescent="0.25">
      <c r="D591" s="53"/>
      <c r="E591" s="53"/>
      <c r="F591" s="53"/>
      <c r="G591" s="53"/>
      <c r="H591" s="53"/>
      <c r="I591" s="53"/>
    </row>
    <row r="592" spans="4:9" x14ac:dyDescent="0.25">
      <c r="D592" s="53"/>
      <c r="E592" s="53"/>
      <c r="F592" s="53"/>
      <c r="G592" s="53"/>
      <c r="H592" s="53"/>
      <c r="I592" s="53"/>
    </row>
    <row r="593" spans="4:9" x14ac:dyDescent="0.25">
      <c r="D593" s="53"/>
      <c r="E593" s="53"/>
      <c r="F593" s="53"/>
      <c r="G593" s="53"/>
      <c r="H593" s="53"/>
      <c r="I593" s="53"/>
    </row>
    <row r="594" spans="4:9" x14ac:dyDescent="0.25">
      <c r="D594" s="53"/>
      <c r="E594" s="53"/>
      <c r="F594" s="53"/>
      <c r="G594" s="53"/>
      <c r="H594" s="53"/>
      <c r="I594" s="53"/>
    </row>
    <row r="595" spans="4:9" x14ac:dyDescent="0.25">
      <c r="D595" s="53"/>
      <c r="E595" s="53"/>
      <c r="F595" s="53"/>
      <c r="G595" s="53"/>
      <c r="H595" s="53"/>
      <c r="I595" s="53"/>
    </row>
    <row r="596" spans="4:9" x14ac:dyDescent="0.25">
      <c r="D596" s="53"/>
      <c r="E596" s="53"/>
      <c r="F596" s="53"/>
      <c r="G596" s="53"/>
      <c r="H596" s="53"/>
      <c r="I596" s="53"/>
    </row>
    <row r="597" spans="4:9" x14ac:dyDescent="0.25">
      <c r="D597" s="53"/>
      <c r="E597" s="53"/>
      <c r="F597" s="53"/>
      <c r="G597" s="53"/>
      <c r="H597" s="53"/>
      <c r="I597" s="53"/>
    </row>
    <row r="598" spans="4:9" x14ac:dyDescent="0.25">
      <c r="D598" s="53"/>
      <c r="E598" s="53"/>
      <c r="F598" s="53"/>
      <c r="G598" s="53"/>
      <c r="H598" s="53"/>
      <c r="I598" s="53"/>
    </row>
    <row r="599" spans="4:9" x14ac:dyDescent="0.25">
      <c r="D599" s="53"/>
      <c r="E599" s="53"/>
      <c r="F599" s="53"/>
      <c r="G599" s="53"/>
      <c r="H599" s="53"/>
      <c r="I599" s="53"/>
    </row>
    <row r="600" spans="4:9" x14ac:dyDescent="0.25">
      <c r="D600" s="53"/>
      <c r="E600" s="53"/>
      <c r="F600" s="53"/>
      <c r="G600" s="53"/>
      <c r="H600" s="53"/>
      <c r="I600" s="53"/>
    </row>
    <row r="601" spans="4:9" x14ac:dyDescent="0.25">
      <c r="D601" s="53"/>
      <c r="E601" s="53"/>
      <c r="F601" s="53"/>
      <c r="G601" s="53"/>
      <c r="H601" s="53"/>
      <c r="I601" s="53"/>
    </row>
    <row r="602" spans="4:9" x14ac:dyDescent="0.25">
      <c r="D602" s="53"/>
      <c r="E602" s="53"/>
      <c r="F602" s="53"/>
      <c r="G602" s="53"/>
      <c r="H602" s="53"/>
      <c r="I602" s="53"/>
    </row>
    <row r="603" spans="4:9" x14ac:dyDescent="0.25">
      <c r="D603" s="53"/>
      <c r="E603" s="53"/>
      <c r="F603" s="53"/>
      <c r="G603" s="53"/>
      <c r="H603" s="53"/>
      <c r="I603" s="53"/>
    </row>
    <row r="604" spans="4:9" x14ac:dyDescent="0.25">
      <c r="D604" s="53"/>
      <c r="E604" s="53"/>
      <c r="F604" s="53"/>
      <c r="G604" s="53"/>
      <c r="H604" s="53"/>
      <c r="I604" s="53"/>
    </row>
    <row r="605" spans="4:9" x14ac:dyDescent="0.25">
      <c r="D605" s="53"/>
      <c r="E605" s="53"/>
      <c r="F605" s="53"/>
      <c r="G605" s="53"/>
      <c r="H605" s="53"/>
      <c r="I605" s="53"/>
    </row>
    <row r="606" spans="4:9" x14ac:dyDescent="0.25">
      <c r="D606" s="53"/>
      <c r="E606" s="53"/>
      <c r="F606" s="53"/>
      <c r="G606" s="53"/>
      <c r="H606" s="53"/>
      <c r="I606" s="53"/>
    </row>
    <row r="607" spans="4:9" x14ac:dyDescent="0.25">
      <c r="D607" s="53"/>
      <c r="E607" s="53"/>
      <c r="F607" s="53"/>
      <c r="G607" s="53"/>
      <c r="H607" s="53"/>
      <c r="I607" s="53"/>
    </row>
    <row r="608" spans="4:9" x14ac:dyDescent="0.25">
      <c r="D608" s="53"/>
      <c r="E608" s="53"/>
      <c r="F608" s="53"/>
      <c r="G608" s="53"/>
      <c r="H608" s="53"/>
      <c r="I608" s="53"/>
    </row>
    <row r="609" spans="4:9" x14ac:dyDescent="0.25">
      <c r="D609" s="53"/>
      <c r="E609" s="53"/>
      <c r="F609" s="53"/>
      <c r="G609" s="53"/>
      <c r="H609" s="53"/>
      <c r="I609" s="53"/>
    </row>
    <row r="610" spans="4:9" x14ac:dyDescent="0.25">
      <c r="D610" s="53"/>
      <c r="E610" s="53"/>
      <c r="F610" s="53"/>
      <c r="G610" s="53"/>
      <c r="H610" s="53"/>
      <c r="I610" s="53"/>
    </row>
    <row r="611" spans="4:9" x14ac:dyDescent="0.25">
      <c r="D611" s="53"/>
      <c r="E611" s="53"/>
      <c r="F611" s="53"/>
      <c r="G611" s="53"/>
      <c r="H611" s="53"/>
      <c r="I611" s="53"/>
    </row>
    <row r="612" spans="4:9" x14ac:dyDescent="0.25">
      <c r="D612" s="53"/>
      <c r="E612" s="53"/>
      <c r="F612" s="53"/>
      <c r="G612" s="53"/>
      <c r="H612" s="53"/>
      <c r="I612" s="53"/>
    </row>
    <row r="613" spans="4:9" x14ac:dyDescent="0.25">
      <c r="D613" s="53"/>
      <c r="E613" s="53"/>
      <c r="F613" s="53"/>
      <c r="G613" s="53"/>
      <c r="H613" s="53"/>
      <c r="I613" s="53"/>
    </row>
    <row r="614" spans="4:9" x14ac:dyDescent="0.25">
      <c r="D614" s="53"/>
      <c r="E614" s="53"/>
      <c r="F614" s="53"/>
      <c r="G614" s="53"/>
      <c r="H614" s="53"/>
      <c r="I614" s="53"/>
    </row>
    <row r="615" spans="4:9" x14ac:dyDescent="0.25">
      <c r="D615" s="53"/>
      <c r="E615" s="53"/>
      <c r="F615" s="53"/>
      <c r="G615" s="53"/>
      <c r="H615" s="53"/>
      <c r="I615" s="53"/>
    </row>
    <row r="616" spans="4:9" x14ac:dyDescent="0.25">
      <c r="D616" s="53"/>
      <c r="E616" s="53"/>
      <c r="F616" s="53"/>
      <c r="G616" s="53"/>
      <c r="H616" s="53"/>
      <c r="I616" s="53"/>
    </row>
    <row r="617" spans="4:9" x14ac:dyDescent="0.25">
      <c r="D617" s="53"/>
      <c r="E617" s="53"/>
      <c r="F617" s="53"/>
      <c r="G617" s="53"/>
      <c r="H617" s="53"/>
      <c r="I617" s="53"/>
    </row>
    <row r="618" spans="4:9" x14ac:dyDescent="0.25">
      <c r="D618" s="53"/>
      <c r="E618" s="53"/>
      <c r="F618" s="53"/>
      <c r="G618" s="53"/>
      <c r="H618" s="53"/>
      <c r="I618" s="53"/>
    </row>
    <row r="619" spans="4:9" x14ac:dyDescent="0.25">
      <c r="D619" s="53"/>
      <c r="E619" s="53"/>
      <c r="F619" s="53"/>
      <c r="G619" s="53"/>
      <c r="H619" s="53"/>
      <c r="I619" s="53"/>
    </row>
    <row r="620" spans="4:9" x14ac:dyDescent="0.25">
      <c r="D620" s="53"/>
      <c r="E620" s="53"/>
      <c r="F620" s="53"/>
      <c r="G620" s="53"/>
      <c r="H620" s="53"/>
      <c r="I620" s="53"/>
    </row>
    <row r="621" spans="4:9" x14ac:dyDescent="0.25">
      <c r="D621" s="53"/>
      <c r="E621" s="53"/>
      <c r="F621" s="53"/>
      <c r="G621" s="53"/>
      <c r="H621" s="53"/>
      <c r="I621" s="53"/>
    </row>
    <row r="622" spans="4:9" x14ac:dyDescent="0.25">
      <c r="D622" s="53"/>
      <c r="E622" s="53"/>
      <c r="F622" s="53"/>
      <c r="G622" s="53"/>
      <c r="H622" s="53"/>
      <c r="I622" s="53"/>
    </row>
    <row r="623" spans="4:9" x14ac:dyDescent="0.25">
      <c r="D623" s="53"/>
      <c r="E623" s="53"/>
      <c r="F623" s="53"/>
      <c r="G623" s="53"/>
      <c r="H623" s="53"/>
      <c r="I623" s="53"/>
    </row>
    <row r="624" spans="4:9" x14ac:dyDescent="0.25">
      <c r="D624" s="53"/>
      <c r="E624" s="53"/>
      <c r="F624" s="53"/>
      <c r="G624" s="53"/>
      <c r="H624" s="53"/>
      <c r="I624" s="53"/>
    </row>
    <row r="625" spans="4:9" x14ac:dyDescent="0.25">
      <c r="D625" s="53"/>
      <c r="E625" s="53"/>
      <c r="F625" s="53"/>
      <c r="G625" s="53"/>
      <c r="H625" s="53"/>
      <c r="I625" s="53"/>
    </row>
    <row r="626" spans="4:9" x14ac:dyDescent="0.25">
      <c r="D626" s="53"/>
      <c r="E626" s="53"/>
      <c r="F626" s="53"/>
      <c r="G626" s="53"/>
      <c r="H626" s="53"/>
      <c r="I626" s="53"/>
    </row>
    <row r="627" spans="4:9" x14ac:dyDescent="0.25">
      <c r="D627" s="53"/>
      <c r="E627" s="53"/>
      <c r="F627" s="53"/>
      <c r="G627" s="53"/>
      <c r="H627" s="53"/>
      <c r="I627" s="53"/>
    </row>
    <row r="628" spans="4:9" x14ac:dyDescent="0.25">
      <c r="D628" s="53"/>
      <c r="E628" s="53"/>
      <c r="F628" s="53"/>
      <c r="G628" s="53"/>
      <c r="H628" s="53"/>
      <c r="I628" s="53"/>
    </row>
    <row r="629" spans="4:9" x14ac:dyDescent="0.25">
      <c r="D629" s="53"/>
      <c r="E629" s="53"/>
      <c r="F629" s="53"/>
      <c r="G629" s="53"/>
      <c r="H629" s="53"/>
      <c r="I629" s="53"/>
    </row>
    <row r="630" spans="4:9" x14ac:dyDescent="0.25">
      <c r="D630" s="53"/>
      <c r="E630" s="53"/>
      <c r="F630" s="53"/>
      <c r="G630" s="53"/>
      <c r="H630" s="53"/>
      <c r="I630" s="53"/>
    </row>
    <row r="631" spans="4:9" x14ac:dyDescent="0.25">
      <c r="D631" s="53"/>
      <c r="E631" s="53"/>
      <c r="F631" s="53"/>
      <c r="G631" s="53"/>
      <c r="H631" s="53"/>
      <c r="I631" s="53"/>
    </row>
    <row r="632" spans="4:9" x14ac:dyDescent="0.25">
      <c r="D632" s="53"/>
      <c r="E632" s="53"/>
      <c r="F632" s="53"/>
      <c r="G632" s="53"/>
      <c r="H632" s="53"/>
      <c r="I632" s="53"/>
    </row>
    <row r="633" spans="4:9" x14ac:dyDescent="0.25">
      <c r="D633" s="53"/>
      <c r="E633" s="53"/>
      <c r="F633" s="53"/>
      <c r="G633" s="53"/>
      <c r="H633" s="53"/>
      <c r="I633" s="53"/>
    </row>
    <row r="634" spans="4:9" x14ac:dyDescent="0.25">
      <c r="D634" s="53"/>
      <c r="E634" s="53"/>
      <c r="F634" s="53"/>
      <c r="G634" s="53"/>
      <c r="H634" s="53"/>
      <c r="I634" s="53"/>
    </row>
    <row r="635" spans="4:9" x14ac:dyDescent="0.25">
      <c r="D635" s="53"/>
      <c r="E635" s="53"/>
      <c r="F635" s="53"/>
      <c r="G635" s="53"/>
      <c r="H635" s="53"/>
      <c r="I635" s="53"/>
    </row>
    <row r="636" spans="4:9" x14ac:dyDescent="0.25">
      <c r="D636" s="53"/>
      <c r="E636" s="53"/>
      <c r="F636" s="53"/>
      <c r="G636" s="53"/>
      <c r="H636" s="53"/>
      <c r="I636" s="53"/>
    </row>
    <row r="637" spans="4:9" x14ac:dyDescent="0.25">
      <c r="D637" s="53"/>
      <c r="E637" s="53"/>
      <c r="F637" s="53"/>
      <c r="G637" s="53"/>
      <c r="H637" s="53"/>
      <c r="I637" s="53"/>
    </row>
    <row r="638" spans="4:9" x14ac:dyDescent="0.25">
      <c r="D638" s="53"/>
      <c r="E638" s="53"/>
      <c r="F638" s="53"/>
      <c r="G638" s="53"/>
      <c r="H638" s="53"/>
      <c r="I638" s="53"/>
    </row>
    <row r="639" spans="4:9" x14ac:dyDescent="0.25">
      <c r="D639" s="53"/>
      <c r="E639" s="53"/>
      <c r="F639" s="53"/>
      <c r="G639" s="53"/>
      <c r="H639" s="53"/>
      <c r="I639" s="53"/>
    </row>
    <row r="640" spans="4:9" x14ac:dyDescent="0.25">
      <c r="D640" s="53"/>
      <c r="E640" s="53"/>
      <c r="F640" s="53"/>
      <c r="G640" s="53"/>
      <c r="H640" s="53"/>
      <c r="I640" s="53"/>
    </row>
    <row r="641" spans="4:9" x14ac:dyDescent="0.25">
      <c r="D641" s="53"/>
      <c r="E641" s="53"/>
      <c r="F641" s="53"/>
      <c r="G641" s="53"/>
      <c r="H641" s="53"/>
      <c r="I641" s="53"/>
    </row>
    <row r="642" spans="4:9" x14ac:dyDescent="0.25">
      <c r="D642" s="53"/>
      <c r="E642" s="53"/>
      <c r="F642" s="53"/>
      <c r="G642" s="53"/>
      <c r="H642" s="53"/>
      <c r="I642" s="53"/>
    </row>
    <row r="643" spans="4:9" x14ac:dyDescent="0.25">
      <c r="D643" s="53"/>
      <c r="E643" s="53"/>
      <c r="F643" s="53"/>
      <c r="G643" s="53"/>
      <c r="H643" s="53"/>
      <c r="I643" s="53"/>
    </row>
    <row r="644" spans="4:9" x14ac:dyDescent="0.25">
      <c r="D644" s="53"/>
      <c r="E644" s="53"/>
      <c r="F644" s="53"/>
      <c r="G644" s="53"/>
      <c r="H644" s="53"/>
      <c r="I644" s="53"/>
    </row>
    <row r="645" spans="4:9" x14ac:dyDescent="0.25">
      <c r="D645" s="53"/>
      <c r="E645" s="53"/>
      <c r="F645" s="53"/>
      <c r="G645" s="53"/>
      <c r="H645" s="53"/>
      <c r="I645" s="53"/>
    </row>
    <row r="646" spans="4:9" x14ac:dyDescent="0.25">
      <c r="D646" s="53"/>
      <c r="E646" s="53"/>
      <c r="F646" s="53"/>
      <c r="G646" s="53"/>
      <c r="H646" s="53"/>
      <c r="I646" s="53"/>
    </row>
    <row r="647" spans="4:9" x14ac:dyDescent="0.25">
      <c r="D647" s="53"/>
      <c r="E647" s="53"/>
      <c r="F647" s="53"/>
      <c r="G647" s="53"/>
      <c r="H647" s="53"/>
      <c r="I647" s="53"/>
    </row>
    <row r="648" spans="4:9" x14ac:dyDescent="0.25">
      <c r="D648" s="53"/>
      <c r="E648" s="53"/>
      <c r="F648" s="53"/>
      <c r="G648" s="53"/>
      <c r="H648" s="53"/>
      <c r="I648" s="53"/>
    </row>
    <row r="649" spans="4:9" x14ac:dyDescent="0.25">
      <c r="D649" s="53"/>
      <c r="E649" s="53"/>
      <c r="F649" s="53"/>
      <c r="G649" s="53"/>
      <c r="H649" s="53"/>
      <c r="I649" s="53"/>
    </row>
    <row r="650" spans="4:9" x14ac:dyDescent="0.25">
      <c r="D650" s="53"/>
      <c r="E650" s="53"/>
      <c r="F650" s="53"/>
      <c r="G650" s="53"/>
      <c r="H650" s="53"/>
      <c r="I650" s="53"/>
    </row>
    <row r="651" spans="4:9" x14ac:dyDescent="0.25">
      <c r="D651" s="53"/>
      <c r="E651" s="53"/>
      <c r="F651" s="53"/>
      <c r="G651" s="53"/>
      <c r="H651" s="53"/>
      <c r="I651" s="53"/>
    </row>
    <row r="652" spans="4:9" x14ac:dyDescent="0.25">
      <c r="D652" s="53"/>
      <c r="E652" s="53"/>
      <c r="F652" s="53"/>
      <c r="G652" s="53"/>
      <c r="H652" s="53"/>
      <c r="I652" s="53"/>
    </row>
    <row r="653" spans="4:9" x14ac:dyDescent="0.25">
      <c r="D653" s="53"/>
      <c r="E653" s="53"/>
      <c r="F653" s="53"/>
      <c r="G653" s="53"/>
      <c r="H653" s="53"/>
      <c r="I653" s="53"/>
    </row>
    <row r="654" spans="4:9" x14ac:dyDescent="0.25">
      <c r="D654" s="53"/>
      <c r="E654" s="53"/>
      <c r="F654" s="53"/>
      <c r="G654" s="53"/>
      <c r="H654" s="53"/>
      <c r="I654" s="53"/>
    </row>
    <row r="655" spans="4:9" x14ac:dyDescent="0.25">
      <c r="D655" s="53"/>
      <c r="E655" s="53"/>
      <c r="F655" s="53"/>
      <c r="G655" s="53"/>
      <c r="H655" s="53"/>
      <c r="I655" s="53"/>
    </row>
    <row r="656" spans="4:9" x14ac:dyDescent="0.25">
      <c r="D656" s="53"/>
      <c r="E656" s="53"/>
      <c r="F656" s="53"/>
      <c r="G656" s="53"/>
      <c r="H656" s="53"/>
      <c r="I656" s="53"/>
    </row>
    <row r="657" spans="4:9" x14ac:dyDescent="0.25">
      <c r="D657" s="53"/>
      <c r="E657" s="53"/>
      <c r="F657" s="53"/>
      <c r="G657" s="53"/>
      <c r="H657" s="53"/>
      <c r="I657" s="53"/>
    </row>
    <row r="658" spans="4:9" x14ac:dyDescent="0.25">
      <c r="D658" s="53"/>
      <c r="E658" s="53"/>
      <c r="F658" s="53"/>
      <c r="G658" s="53"/>
      <c r="H658" s="53"/>
      <c r="I658" s="53"/>
    </row>
    <row r="659" spans="4:9" x14ac:dyDescent="0.25">
      <c r="D659" s="53"/>
      <c r="E659" s="53"/>
      <c r="F659" s="53"/>
      <c r="G659" s="53"/>
      <c r="H659" s="53"/>
      <c r="I659" s="53"/>
    </row>
    <row r="660" spans="4:9" x14ac:dyDescent="0.25">
      <c r="D660" s="53"/>
      <c r="E660" s="53"/>
      <c r="F660" s="53"/>
      <c r="G660" s="53"/>
      <c r="H660" s="53"/>
      <c r="I660" s="53"/>
    </row>
    <row r="661" spans="4:9" x14ac:dyDescent="0.25">
      <c r="D661" s="53"/>
      <c r="E661" s="53"/>
      <c r="F661" s="53"/>
      <c r="G661" s="53"/>
      <c r="H661" s="53"/>
      <c r="I661" s="53"/>
    </row>
    <row r="662" spans="4:9" x14ac:dyDescent="0.25">
      <c r="D662" s="53"/>
      <c r="E662" s="53"/>
      <c r="F662" s="53"/>
      <c r="G662" s="53"/>
      <c r="H662" s="53"/>
      <c r="I662" s="53"/>
    </row>
    <row r="663" spans="4:9" x14ac:dyDescent="0.25">
      <c r="D663" s="53"/>
      <c r="E663" s="53"/>
      <c r="F663" s="53"/>
      <c r="G663" s="53"/>
      <c r="H663" s="53"/>
      <c r="I663" s="53"/>
    </row>
    <row r="664" spans="4:9" x14ac:dyDescent="0.25">
      <c r="D664" s="53"/>
      <c r="E664" s="53"/>
      <c r="F664" s="53"/>
      <c r="G664" s="53"/>
      <c r="H664" s="53"/>
      <c r="I664" s="53"/>
    </row>
    <row r="665" spans="4:9" x14ac:dyDescent="0.25">
      <c r="D665" s="53"/>
      <c r="E665" s="53"/>
      <c r="F665" s="53"/>
      <c r="G665" s="53"/>
      <c r="H665" s="53"/>
      <c r="I665" s="53"/>
    </row>
    <row r="666" spans="4:9" x14ac:dyDescent="0.25">
      <c r="D666" s="53"/>
      <c r="E666" s="53"/>
      <c r="F666" s="53"/>
      <c r="G666" s="53"/>
      <c r="H666" s="53"/>
      <c r="I666" s="53"/>
    </row>
    <row r="667" spans="4:9" x14ac:dyDescent="0.25">
      <c r="D667" s="53"/>
      <c r="E667" s="53"/>
      <c r="F667" s="53"/>
      <c r="G667" s="53"/>
      <c r="H667" s="53"/>
      <c r="I667" s="53"/>
    </row>
    <row r="668" spans="4:9" x14ac:dyDescent="0.25">
      <c r="D668" s="53"/>
      <c r="E668" s="53"/>
      <c r="F668" s="53"/>
      <c r="G668" s="53"/>
      <c r="H668" s="53"/>
      <c r="I668" s="53"/>
    </row>
    <row r="669" spans="4:9" x14ac:dyDescent="0.25">
      <c r="D669" s="53"/>
      <c r="E669" s="53"/>
      <c r="F669" s="53"/>
      <c r="G669" s="53"/>
      <c r="H669" s="53"/>
      <c r="I669" s="53"/>
    </row>
    <row r="670" spans="4:9" x14ac:dyDescent="0.25">
      <c r="D670" s="53"/>
      <c r="E670" s="53"/>
      <c r="F670" s="53"/>
      <c r="G670" s="53"/>
      <c r="H670" s="53"/>
      <c r="I670" s="53"/>
    </row>
    <row r="671" spans="4:9" x14ac:dyDescent="0.25">
      <c r="D671" s="53"/>
      <c r="E671" s="53"/>
      <c r="F671" s="53"/>
      <c r="G671" s="53"/>
      <c r="H671" s="53"/>
      <c r="I671" s="53"/>
    </row>
    <row r="672" spans="4:9" x14ac:dyDescent="0.25">
      <c r="D672" s="53"/>
      <c r="E672" s="53"/>
      <c r="F672" s="53"/>
      <c r="G672" s="53"/>
      <c r="H672" s="53"/>
      <c r="I672" s="53"/>
    </row>
    <row r="673" spans="4:9" x14ac:dyDescent="0.25">
      <c r="D673" s="53"/>
      <c r="E673" s="53"/>
      <c r="F673" s="53"/>
      <c r="G673" s="53"/>
      <c r="H673" s="53"/>
      <c r="I673" s="53"/>
    </row>
    <row r="674" spans="4:9" x14ac:dyDescent="0.25">
      <c r="D674" s="53"/>
      <c r="E674" s="53"/>
      <c r="F674" s="53"/>
      <c r="G674" s="53"/>
      <c r="H674" s="53"/>
      <c r="I674" s="53"/>
    </row>
    <row r="675" spans="4:9" x14ac:dyDescent="0.25">
      <c r="D675" s="53"/>
      <c r="E675" s="53"/>
      <c r="F675" s="53"/>
      <c r="G675" s="53"/>
      <c r="H675" s="53"/>
      <c r="I675" s="53"/>
    </row>
    <row r="676" spans="4:9" x14ac:dyDescent="0.25">
      <c r="D676" s="53"/>
      <c r="E676" s="53"/>
      <c r="F676" s="53"/>
      <c r="G676" s="53"/>
      <c r="H676" s="53"/>
      <c r="I676" s="53"/>
    </row>
    <row r="677" spans="4:9" x14ac:dyDescent="0.25">
      <c r="D677" s="53"/>
      <c r="E677" s="53"/>
      <c r="F677" s="53"/>
      <c r="G677" s="53"/>
      <c r="H677" s="53"/>
      <c r="I677" s="53"/>
    </row>
    <row r="678" spans="4:9" x14ac:dyDescent="0.25">
      <c r="D678" s="53"/>
      <c r="E678" s="53"/>
      <c r="F678" s="53"/>
      <c r="G678" s="53"/>
      <c r="H678" s="53"/>
      <c r="I678" s="53"/>
    </row>
    <row r="679" spans="4:9" x14ac:dyDescent="0.25">
      <c r="D679" s="53"/>
      <c r="E679" s="53"/>
      <c r="F679" s="53"/>
      <c r="G679" s="53"/>
      <c r="H679" s="53"/>
      <c r="I679" s="53"/>
    </row>
    <row r="680" spans="4:9" x14ac:dyDescent="0.25">
      <c r="D680" s="53"/>
      <c r="E680" s="53"/>
      <c r="F680" s="53"/>
      <c r="G680" s="53"/>
      <c r="H680" s="53"/>
      <c r="I680" s="53"/>
    </row>
    <row r="681" spans="4:9" x14ac:dyDescent="0.25">
      <c r="D681" s="53"/>
      <c r="E681" s="53"/>
      <c r="F681" s="53"/>
      <c r="G681" s="53"/>
      <c r="H681" s="53"/>
      <c r="I681" s="53"/>
    </row>
    <row r="682" spans="4:9" x14ac:dyDescent="0.25">
      <c r="D682" s="53"/>
      <c r="E682" s="53"/>
      <c r="F682" s="53"/>
      <c r="G682" s="53"/>
      <c r="H682" s="53"/>
      <c r="I682" s="53"/>
    </row>
    <row r="683" spans="4:9" x14ac:dyDescent="0.25">
      <c r="D683" s="53"/>
      <c r="E683" s="53"/>
      <c r="F683" s="53"/>
      <c r="G683" s="53"/>
      <c r="H683" s="53"/>
      <c r="I683" s="53"/>
    </row>
    <row r="684" spans="4:9" x14ac:dyDescent="0.25">
      <c r="D684" s="53"/>
      <c r="E684" s="53"/>
      <c r="F684" s="53"/>
      <c r="G684" s="53"/>
      <c r="H684" s="53"/>
      <c r="I684" s="53"/>
    </row>
    <row r="685" spans="4:9" x14ac:dyDescent="0.25">
      <c r="D685" s="53"/>
      <c r="E685" s="53"/>
      <c r="F685" s="53"/>
      <c r="G685" s="53"/>
      <c r="H685" s="53"/>
      <c r="I685" s="53"/>
    </row>
    <row r="686" spans="4:9" x14ac:dyDescent="0.25">
      <c r="D686" s="53"/>
      <c r="E686" s="53"/>
      <c r="F686" s="53"/>
      <c r="G686" s="53"/>
      <c r="H686" s="53"/>
      <c r="I686" s="53"/>
    </row>
    <row r="687" spans="4:9" x14ac:dyDescent="0.25">
      <c r="D687" s="53"/>
      <c r="E687" s="53"/>
      <c r="F687" s="53"/>
      <c r="G687" s="53"/>
      <c r="H687" s="53"/>
      <c r="I687" s="53"/>
    </row>
    <row r="688" spans="4:9" x14ac:dyDescent="0.25">
      <c r="D688" s="53"/>
      <c r="E688" s="53"/>
      <c r="F688" s="53"/>
      <c r="G688" s="53"/>
      <c r="H688" s="53"/>
      <c r="I688" s="53"/>
    </row>
    <row r="689" spans="4:9" x14ac:dyDescent="0.25">
      <c r="D689" s="53"/>
      <c r="E689" s="53"/>
      <c r="F689" s="53"/>
      <c r="G689" s="53"/>
      <c r="H689" s="53"/>
      <c r="I689" s="53"/>
    </row>
    <row r="690" spans="4:9" x14ac:dyDescent="0.25">
      <c r="D690" s="53"/>
      <c r="E690" s="53"/>
      <c r="F690" s="53"/>
      <c r="G690" s="53"/>
      <c r="H690" s="53"/>
      <c r="I690" s="53"/>
    </row>
    <row r="691" spans="4:9" x14ac:dyDescent="0.25">
      <c r="D691" s="53"/>
      <c r="E691" s="53"/>
      <c r="F691" s="53"/>
      <c r="G691" s="53"/>
      <c r="H691" s="53"/>
      <c r="I691" s="53"/>
    </row>
    <row r="692" spans="4:9" x14ac:dyDescent="0.25">
      <c r="D692" s="53"/>
      <c r="E692" s="53"/>
      <c r="F692" s="53"/>
      <c r="G692" s="53"/>
      <c r="H692" s="53"/>
      <c r="I692" s="53"/>
    </row>
    <row r="693" spans="4:9" x14ac:dyDescent="0.25">
      <c r="D693" s="53"/>
      <c r="E693" s="53"/>
      <c r="F693" s="53"/>
      <c r="G693" s="53"/>
      <c r="H693" s="53"/>
      <c r="I693" s="53"/>
    </row>
    <row r="694" spans="4:9" x14ac:dyDescent="0.25">
      <c r="D694" s="53"/>
      <c r="E694" s="53"/>
      <c r="F694" s="53"/>
      <c r="G694" s="53"/>
      <c r="H694" s="53"/>
      <c r="I694" s="53"/>
    </row>
    <row r="695" spans="4:9" x14ac:dyDescent="0.25">
      <c r="D695" s="53"/>
      <c r="E695" s="53"/>
      <c r="F695" s="53"/>
      <c r="G695" s="53"/>
      <c r="H695" s="53"/>
      <c r="I695" s="53"/>
    </row>
    <row r="696" spans="4:9" x14ac:dyDescent="0.25">
      <c r="D696" s="53"/>
      <c r="E696" s="53"/>
      <c r="F696" s="53"/>
      <c r="G696" s="53"/>
      <c r="H696" s="53"/>
      <c r="I696" s="53"/>
    </row>
    <row r="697" spans="4:9" x14ac:dyDescent="0.25">
      <c r="D697" s="53"/>
      <c r="E697" s="53"/>
      <c r="F697" s="53"/>
      <c r="G697" s="53"/>
      <c r="H697" s="53"/>
      <c r="I697" s="53"/>
    </row>
    <row r="698" spans="4:9" x14ac:dyDescent="0.25">
      <c r="D698" s="53"/>
      <c r="E698" s="53"/>
      <c r="F698" s="53"/>
      <c r="G698" s="53"/>
      <c r="H698" s="53"/>
      <c r="I698" s="53"/>
    </row>
    <row r="699" spans="4:9" x14ac:dyDescent="0.25">
      <c r="D699" s="53"/>
      <c r="E699" s="53"/>
      <c r="F699" s="53"/>
      <c r="G699" s="53"/>
      <c r="H699" s="53"/>
      <c r="I699" s="53"/>
    </row>
    <row r="700" spans="4:9" x14ac:dyDescent="0.25">
      <c r="D700" s="53"/>
      <c r="E700" s="53"/>
      <c r="F700" s="53"/>
      <c r="G700" s="53"/>
      <c r="H700" s="53"/>
      <c r="I700" s="53"/>
    </row>
    <row r="701" spans="4:9" x14ac:dyDescent="0.25">
      <c r="D701" s="53"/>
      <c r="E701" s="53"/>
      <c r="F701" s="53"/>
      <c r="G701" s="53"/>
      <c r="H701" s="53"/>
      <c r="I701" s="53"/>
    </row>
    <row r="702" spans="4:9" x14ac:dyDescent="0.25">
      <c r="D702" s="53"/>
      <c r="E702" s="53"/>
      <c r="F702" s="53"/>
      <c r="G702" s="53"/>
      <c r="H702" s="53"/>
      <c r="I702" s="53"/>
    </row>
    <row r="703" spans="4:9" x14ac:dyDescent="0.25">
      <c r="D703" s="53"/>
      <c r="E703" s="53"/>
      <c r="F703" s="53"/>
      <c r="G703" s="53"/>
      <c r="H703" s="53"/>
      <c r="I703" s="53"/>
    </row>
    <row r="704" spans="4:9" x14ac:dyDescent="0.25">
      <c r="D704" s="53"/>
      <c r="E704" s="53"/>
      <c r="F704" s="53"/>
      <c r="G704" s="53"/>
      <c r="H704" s="53"/>
      <c r="I704" s="53"/>
    </row>
    <row r="705" spans="4:9" x14ac:dyDescent="0.25">
      <c r="D705" s="53"/>
      <c r="E705" s="53"/>
      <c r="F705" s="53"/>
      <c r="G705" s="53"/>
      <c r="H705" s="53"/>
      <c r="I705" s="53"/>
    </row>
    <row r="706" spans="4:9" x14ac:dyDescent="0.25">
      <c r="D706" s="53"/>
      <c r="E706" s="53"/>
      <c r="F706" s="53"/>
      <c r="G706" s="53"/>
      <c r="H706" s="53"/>
      <c r="I706" s="53"/>
    </row>
    <row r="707" spans="4:9" x14ac:dyDescent="0.25">
      <c r="D707" s="53"/>
      <c r="E707" s="53"/>
      <c r="F707" s="53"/>
      <c r="G707" s="53"/>
      <c r="H707" s="53"/>
      <c r="I707" s="53"/>
    </row>
    <row r="708" spans="4:9" x14ac:dyDescent="0.25">
      <c r="D708" s="53"/>
      <c r="E708" s="53"/>
      <c r="F708" s="53"/>
      <c r="G708" s="53"/>
      <c r="H708" s="53"/>
      <c r="I708" s="53"/>
    </row>
    <row r="709" spans="4:9" x14ac:dyDescent="0.25">
      <c r="D709" s="53"/>
      <c r="E709" s="53"/>
      <c r="F709" s="53"/>
      <c r="G709" s="53"/>
      <c r="H709" s="53"/>
      <c r="I709" s="53"/>
    </row>
    <row r="710" spans="4:9" x14ac:dyDescent="0.25">
      <c r="D710" s="53"/>
      <c r="E710" s="53"/>
      <c r="F710" s="53"/>
      <c r="G710" s="53"/>
      <c r="H710" s="53"/>
      <c r="I710" s="53"/>
    </row>
    <row r="711" spans="4:9" x14ac:dyDescent="0.25">
      <c r="D711" s="53"/>
      <c r="E711" s="53"/>
      <c r="F711" s="53"/>
      <c r="G711" s="53"/>
      <c r="H711" s="53"/>
      <c r="I711" s="53"/>
    </row>
    <row r="712" spans="4:9" x14ac:dyDescent="0.25">
      <c r="D712" s="53"/>
      <c r="E712" s="53"/>
      <c r="F712" s="53"/>
      <c r="G712" s="53"/>
      <c r="H712" s="53"/>
      <c r="I712" s="53"/>
    </row>
    <row r="713" spans="4:9" x14ac:dyDescent="0.25">
      <c r="D713" s="53"/>
      <c r="E713" s="53"/>
      <c r="F713" s="53"/>
      <c r="G713" s="53"/>
      <c r="H713" s="53"/>
      <c r="I713" s="53"/>
    </row>
    <row r="714" spans="4:9" x14ac:dyDescent="0.25">
      <c r="D714" s="53"/>
      <c r="E714" s="53"/>
      <c r="F714" s="53"/>
      <c r="G714" s="53"/>
      <c r="H714" s="53"/>
      <c r="I714" s="53"/>
    </row>
    <row r="715" spans="4:9" x14ac:dyDescent="0.25">
      <c r="D715" s="53"/>
      <c r="E715" s="53"/>
      <c r="F715" s="53"/>
      <c r="G715" s="53"/>
      <c r="H715" s="53"/>
      <c r="I715" s="53"/>
    </row>
    <row r="716" spans="4:9" x14ac:dyDescent="0.25">
      <c r="D716" s="53"/>
      <c r="E716" s="53"/>
      <c r="F716" s="53"/>
      <c r="G716" s="53"/>
      <c r="H716" s="53"/>
      <c r="I716" s="53"/>
    </row>
    <row r="717" spans="4:9" x14ac:dyDescent="0.25">
      <c r="D717" s="53"/>
      <c r="E717" s="53"/>
      <c r="F717" s="53"/>
      <c r="G717" s="53"/>
      <c r="H717" s="53"/>
      <c r="I717" s="53"/>
    </row>
    <row r="718" spans="4:9" x14ac:dyDescent="0.25">
      <c r="D718" s="53"/>
      <c r="E718" s="53"/>
      <c r="F718" s="53"/>
      <c r="G718" s="53"/>
      <c r="H718" s="53"/>
      <c r="I718" s="53"/>
    </row>
    <row r="719" spans="4:9" x14ac:dyDescent="0.25">
      <c r="D719" s="53"/>
      <c r="E719" s="53"/>
      <c r="F719" s="53"/>
      <c r="G719" s="53"/>
      <c r="H719" s="53"/>
      <c r="I719" s="53"/>
    </row>
    <row r="720" spans="4:9" x14ac:dyDescent="0.25">
      <c r="D720" s="53"/>
      <c r="E720" s="53"/>
      <c r="F720" s="53"/>
      <c r="G720" s="53"/>
      <c r="H720" s="53"/>
      <c r="I720" s="53"/>
    </row>
    <row r="721" spans="4:9" x14ac:dyDescent="0.25">
      <c r="D721" s="53"/>
      <c r="E721" s="53"/>
      <c r="F721" s="53"/>
      <c r="G721" s="53"/>
      <c r="H721" s="53"/>
      <c r="I721" s="53"/>
    </row>
    <row r="722" spans="4:9" x14ac:dyDescent="0.25">
      <c r="D722" s="53"/>
      <c r="E722" s="53"/>
      <c r="F722" s="53"/>
      <c r="G722" s="53"/>
      <c r="H722" s="53"/>
      <c r="I722" s="53"/>
    </row>
    <row r="723" spans="4:9" x14ac:dyDescent="0.25">
      <c r="D723" s="53"/>
      <c r="E723" s="53"/>
      <c r="F723" s="53"/>
      <c r="G723" s="53"/>
      <c r="H723" s="53"/>
      <c r="I723" s="53"/>
    </row>
    <row r="724" spans="4:9" x14ac:dyDescent="0.25">
      <c r="D724" s="53"/>
      <c r="E724" s="53"/>
      <c r="F724" s="53"/>
      <c r="G724" s="53"/>
      <c r="H724" s="53"/>
      <c r="I724" s="53"/>
    </row>
    <row r="725" spans="4:9" x14ac:dyDescent="0.25">
      <c r="D725" s="53"/>
      <c r="E725" s="53"/>
      <c r="F725" s="53"/>
      <c r="G725" s="53"/>
      <c r="H725" s="53"/>
      <c r="I725" s="53"/>
    </row>
    <row r="726" spans="4:9" x14ac:dyDescent="0.25">
      <c r="D726" s="53"/>
      <c r="E726" s="53"/>
      <c r="F726" s="53"/>
      <c r="G726" s="53"/>
      <c r="H726" s="53"/>
      <c r="I726" s="53"/>
    </row>
    <row r="727" spans="4:9" x14ac:dyDescent="0.25">
      <c r="D727" s="53"/>
      <c r="E727" s="53"/>
      <c r="F727" s="53"/>
      <c r="G727" s="53"/>
      <c r="H727" s="53"/>
      <c r="I727" s="53"/>
    </row>
    <row r="728" spans="4:9" x14ac:dyDescent="0.25">
      <c r="D728" s="53"/>
      <c r="E728" s="53"/>
      <c r="F728" s="53"/>
      <c r="G728" s="53"/>
      <c r="H728" s="53"/>
      <c r="I728" s="53"/>
    </row>
    <row r="729" spans="4:9" x14ac:dyDescent="0.25">
      <c r="D729" s="53"/>
      <c r="E729" s="53"/>
      <c r="F729" s="53"/>
      <c r="G729" s="53"/>
      <c r="H729" s="53"/>
      <c r="I729" s="53"/>
    </row>
    <row r="730" spans="4:9" x14ac:dyDescent="0.25">
      <c r="D730" s="53"/>
      <c r="E730" s="53"/>
      <c r="F730" s="53"/>
      <c r="G730" s="53"/>
      <c r="H730" s="53"/>
      <c r="I730" s="53"/>
    </row>
    <row r="731" spans="4:9" x14ac:dyDescent="0.25">
      <c r="D731" s="53"/>
      <c r="E731" s="53"/>
      <c r="F731" s="53"/>
      <c r="G731" s="53"/>
      <c r="H731" s="53"/>
      <c r="I731" s="53"/>
    </row>
    <row r="732" spans="4:9" x14ac:dyDescent="0.25">
      <c r="D732" s="53"/>
      <c r="E732" s="53"/>
      <c r="F732" s="53"/>
      <c r="G732" s="53"/>
      <c r="H732" s="53"/>
      <c r="I732" s="53"/>
    </row>
    <row r="733" spans="4:9" x14ac:dyDescent="0.25">
      <c r="D733" s="53"/>
      <c r="E733" s="53"/>
      <c r="F733" s="53"/>
      <c r="G733" s="53"/>
      <c r="H733" s="53"/>
      <c r="I733" s="53"/>
    </row>
    <row r="734" spans="4:9" x14ac:dyDescent="0.25">
      <c r="D734" s="53"/>
      <c r="E734" s="53"/>
      <c r="F734" s="53"/>
      <c r="G734" s="53"/>
      <c r="H734" s="53"/>
      <c r="I734" s="53"/>
    </row>
    <row r="735" spans="4:9" x14ac:dyDescent="0.25">
      <c r="D735" s="53"/>
      <c r="E735" s="53"/>
      <c r="F735" s="53"/>
      <c r="G735" s="53"/>
      <c r="H735" s="53"/>
      <c r="I735" s="53"/>
    </row>
    <row r="736" spans="4:9" x14ac:dyDescent="0.25">
      <c r="D736" s="53"/>
      <c r="E736" s="53"/>
      <c r="F736" s="53"/>
      <c r="G736" s="53"/>
      <c r="H736" s="53"/>
      <c r="I736" s="53"/>
    </row>
    <row r="737" spans="4:9" x14ac:dyDescent="0.25">
      <c r="D737" s="53"/>
      <c r="E737" s="53"/>
      <c r="F737" s="53"/>
      <c r="G737" s="53"/>
      <c r="H737" s="53"/>
      <c r="I737" s="53"/>
    </row>
    <row r="738" spans="4:9" x14ac:dyDescent="0.25">
      <c r="D738" s="53"/>
      <c r="E738" s="53"/>
      <c r="F738" s="53"/>
      <c r="G738" s="53"/>
      <c r="H738" s="53"/>
      <c r="I738" s="53"/>
    </row>
    <row r="739" spans="4:9" x14ac:dyDescent="0.25">
      <c r="D739" s="53"/>
      <c r="E739" s="53"/>
      <c r="F739" s="53"/>
      <c r="G739" s="53"/>
      <c r="H739" s="53"/>
      <c r="I739" s="53"/>
    </row>
    <row r="740" spans="4:9" x14ac:dyDescent="0.25">
      <c r="D740" s="53"/>
      <c r="E740" s="53"/>
      <c r="F740" s="53"/>
      <c r="G740" s="53"/>
      <c r="H740" s="53"/>
      <c r="I740" s="53"/>
    </row>
    <row r="741" spans="4:9" x14ac:dyDescent="0.25">
      <c r="D741" s="53"/>
      <c r="E741" s="53"/>
      <c r="F741" s="53"/>
      <c r="G741" s="53"/>
      <c r="H741" s="53"/>
      <c r="I741" s="53"/>
    </row>
    <row r="742" spans="4:9" x14ac:dyDescent="0.25">
      <c r="D742" s="53"/>
      <c r="E742" s="53"/>
      <c r="F742" s="53"/>
      <c r="G742" s="53"/>
      <c r="H742" s="53"/>
      <c r="I742" s="53"/>
    </row>
    <row r="743" spans="4:9" x14ac:dyDescent="0.25">
      <c r="D743" s="53"/>
      <c r="E743" s="53"/>
      <c r="F743" s="53"/>
      <c r="G743" s="53"/>
      <c r="H743" s="53"/>
      <c r="I743" s="53"/>
    </row>
    <row r="744" spans="4:9" x14ac:dyDescent="0.25">
      <c r="D744" s="53"/>
      <c r="E744" s="53"/>
      <c r="F744" s="53"/>
      <c r="G744" s="53"/>
      <c r="H744" s="53"/>
      <c r="I744" s="53"/>
    </row>
    <row r="745" spans="4:9" x14ac:dyDescent="0.25">
      <c r="D745" s="53"/>
      <c r="E745" s="53"/>
      <c r="F745" s="53"/>
      <c r="G745" s="53"/>
      <c r="H745" s="53"/>
      <c r="I745" s="53"/>
    </row>
    <row r="746" spans="4:9" x14ac:dyDescent="0.25">
      <c r="D746" s="53"/>
      <c r="E746" s="53"/>
      <c r="F746" s="53"/>
      <c r="G746" s="53"/>
      <c r="H746" s="53"/>
      <c r="I746" s="53"/>
    </row>
    <row r="747" spans="4:9" x14ac:dyDescent="0.25">
      <c r="D747" s="53"/>
      <c r="E747" s="53"/>
      <c r="F747" s="53"/>
      <c r="G747" s="53"/>
      <c r="H747" s="53"/>
      <c r="I747" s="53"/>
    </row>
    <row r="748" spans="4:9" x14ac:dyDescent="0.25">
      <c r="D748" s="53"/>
      <c r="E748" s="53"/>
      <c r="F748" s="53"/>
      <c r="G748" s="53"/>
      <c r="H748" s="53"/>
      <c r="I748" s="53"/>
    </row>
    <row r="749" spans="4:9" x14ac:dyDescent="0.25">
      <c r="D749" s="53"/>
      <c r="E749" s="53"/>
      <c r="F749" s="53"/>
      <c r="G749" s="53"/>
      <c r="H749" s="53"/>
      <c r="I749" s="53"/>
    </row>
    <row r="750" spans="4:9" x14ac:dyDescent="0.25">
      <c r="D750" s="53"/>
      <c r="E750" s="53"/>
      <c r="F750" s="53"/>
      <c r="G750" s="53"/>
      <c r="H750" s="53"/>
      <c r="I750" s="53"/>
    </row>
    <row r="751" spans="4:9" x14ac:dyDescent="0.25">
      <c r="D751" s="53"/>
      <c r="E751" s="53"/>
      <c r="F751" s="53"/>
      <c r="G751" s="53"/>
      <c r="H751" s="53"/>
      <c r="I751" s="53"/>
    </row>
    <row r="752" spans="4:9" x14ac:dyDescent="0.25">
      <c r="D752" s="53"/>
      <c r="E752" s="53"/>
      <c r="F752" s="53"/>
      <c r="G752" s="53"/>
      <c r="H752" s="53"/>
      <c r="I752" s="53"/>
    </row>
    <row r="753" spans="4:9" x14ac:dyDescent="0.25">
      <c r="D753" s="53"/>
      <c r="E753" s="53"/>
      <c r="F753" s="53"/>
      <c r="G753" s="53"/>
      <c r="H753" s="53"/>
      <c r="I753" s="53"/>
    </row>
    <row r="754" spans="4:9" x14ac:dyDescent="0.25">
      <c r="D754" s="53"/>
      <c r="E754" s="53"/>
      <c r="F754" s="53"/>
      <c r="G754" s="53"/>
      <c r="H754" s="53"/>
      <c r="I754" s="53"/>
    </row>
    <row r="755" spans="4:9" x14ac:dyDescent="0.25">
      <c r="D755" s="53"/>
      <c r="E755" s="53"/>
      <c r="F755" s="53"/>
      <c r="G755" s="53"/>
      <c r="H755" s="53"/>
      <c r="I755" s="53"/>
    </row>
    <row r="756" spans="4:9" x14ac:dyDescent="0.25">
      <c r="D756" s="53"/>
      <c r="E756" s="53"/>
      <c r="F756" s="53"/>
      <c r="G756" s="53"/>
      <c r="H756" s="53"/>
      <c r="I756" s="53"/>
    </row>
    <row r="757" spans="4:9" x14ac:dyDescent="0.25">
      <c r="D757" s="53"/>
      <c r="E757" s="53"/>
      <c r="F757" s="53"/>
      <c r="G757" s="53"/>
      <c r="H757" s="53"/>
      <c r="I757" s="53"/>
    </row>
    <row r="758" spans="4:9" x14ac:dyDescent="0.25">
      <c r="D758" s="53"/>
      <c r="E758" s="53"/>
      <c r="F758" s="53"/>
      <c r="G758" s="53"/>
      <c r="H758" s="53"/>
      <c r="I758" s="53"/>
    </row>
    <row r="759" spans="4:9" x14ac:dyDescent="0.25">
      <c r="D759" s="53"/>
      <c r="E759" s="53"/>
      <c r="F759" s="53"/>
      <c r="G759" s="53"/>
      <c r="H759" s="53"/>
      <c r="I759" s="53"/>
    </row>
    <row r="760" spans="4:9" x14ac:dyDescent="0.25">
      <c r="D760" s="53"/>
      <c r="E760" s="53"/>
      <c r="F760" s="53"/>
      <c r="G760" s="53"/>
      <c r="H760" s="53"/>
      <c r="I760" s="53"/>
    </row>
    <row r="761" spans="4:9" x14ac:dyDescent="0.25">
      <c r="D761" s="53"/>
      <c r="E761" s="53"/>
      <c r="F761" s="53"/>
      <c r="G761" s="53"/>
      <c r="H761" s="53"/>
      <c r="I761" s="53"/>
    </row>
    <row r="762" spans="4:9" x14ac:dyDescent="0.25">
      <c r="D762" s="53"/>
      <c r="E762" s="53"/>
      <c r="F762" s="53"/>
      <c r="G762" s="53"/>
      <c r="H762" s="53"/>
      <c r="I762" s="53"/>
    </row>
    <row r="763" spans="4:9" x14ac:dyDescent="0.25">
      <c r="D763" s="53"/>
      <c r="E763" s="53"/>
      <c r="F763" s="53"/>
      <c r="G763" s="53"/>
      <c r="H763" s="53"/>
      <c r="I763" s="53"/>
    </row>
    <row r="764" spans="4:9" x14ac:dyDescent="0.25">
      <c r="D764" s="53"/>
      <c r="E764" s="53"/>
      <c r="F764" s="53"/>
      <c r="G764" s="53"/>
      <c r="H764" s="53"/>
      <c r="I764" s="53"/>
    </row>
    <row r="765" spans="4:9" x14ac:dyDescent="0.25">
      <c r="D765" s="53"/>
      <c r="E765" s="53"/>
      <c r="F765" s="53"/>
      <c r="G765" s="53"/>
      <c r="H765" s="53"/>
      <c r="I765" s="53"/>
    </row>
    <row r="766" spans="4:9" x14ac:dyDescent="0.25">
      <c r="D766" s="53"/>
      <c r="E766" s="53"/>
      <c r="F766" s="53"/>
      <c r="G766" s="53"/>
      <c r="H766" s="53"/>
      <c r="I766" s="53"/>
    </row>
    <row r="767" spans="4:9" x14ac:dyDescent="0.25">
      <c r="D767" s="53"/>
      <c r="E767" s="53"/>
      <c r="F767" s="53"/>
      <c r="G767" s="53"/>
      <c r="H767" s="53"/>
      <c r="I767" s="53"/>
    </row>
    <row r="768" spans="4:9" x14ac:dyDescent="0.25">
      <c r="D768" s="53"/>
      <c r="E768" s="53"/>
      <c r="F768" s="53"/>
      <c r="G768" s="53"/>
      <c r="H768" s="53"/>
      <c r="I768" s="53"/>
    </row>
    <row r="769" spans="4:9" x14ac:dyDescent="0.25">
      <c r="D769" s="53"/>
      <c r="E769" s="53"/>
      <c r="F769" s="53"/>
      <c r="G769" s="53"/>
      <c r="H769" s="53"/>
      <c r="I769" s="53"/>
    </row>
    <row r="770" spans="4:9" x14ac:dyDescent="0.25">
      <c r="D770" s="53"/>
      <c r="E770" s="53"/>
      <c r="F770" s="53"/>
      <c r="G770" s="53"/>
      <c r="H770" s="53"/>
      <c r="I770" s="53"/>
    </row>
    <row r="771" spans="4:9" x14ac:dyDescent="0.25">
      <c r="D771" s="53"/>
      <c r="E771" s="53"/>
      <c r="F771" s="53"/>
      <c r="G771" s="53"/>
      <c r="H771" s="53"/>
      <c r="I771" s="53"/>
    </row>
    <row r="772" spans="4:9" x14ac:dyDescent="0.25">
      <c r="D772" s="53"/>
      <c r="E772" s="53"/>
      <c r="F772" s="53"/>
      <c r="G772" s="53"/>
      <c r="H772" s="53"/>
      <c r="I772" s="53"/>
    </row>
    <row r="773" spans="4:9" x14ac:dyDescent="0.25">
      <c r="D773" s="53"/>
      <c r="E773" s="53"/>
      <c r="F773" s="53"/>
      <c r="G773" s="53"/>
      <c r="H773" s="53"/>
      <c r="I773" s="53"/>
    </row>
    <row r="774" spans="4:9" x14ac:dyDescent="0.25">
      <c r="D774" s="53"/>
      <c r="E774" s="53"/>
      <c r="F774" s="53"/>
      <c r="G774" s="53"/>
      <c r="H774" s="53"/>
      <c r="I774" s="53"/>
    </row>
    <row r="775" spans="4:9" x14ac:dyDescent="0.25">
      <c r="D775" s="53"/>
      <c r="E775" s="53"/>
      <c r="F775" s="53"/>
      <c r="G775" s="53"/>
      <c r="H775" s="53"/>
      <c r="I775" s="53"/>
    </row>
    <row r="776" spans="4:9" x14ac:dyDescent="0.25">
      <c r="D776" s="53"/>
      <c r="E776" s="53"/>
      <c r="F776" s="53"/>
      <c r="G776" s="53"/>
      <c r="H776" s="53"/>
      <c r="I776" s="53"/>
    </row>
    <row r="777" spans="4:9" x14ac:dyDescent="0.25">
      <c r="D777" s="53"/>
      <c r="E777" s="53"/>
      <c r="F777" s="53"/>
      <c r="G777" s="53"/>
      <c r="H777" s="53"/>
      <c r="I777" s="53"/>
    </row>
    <row r="778" spans="4:9" x14ac:dyDescent="0.25">
      <c r="D778" s="53"/>
      <c r="E778" s="53"/>
      <c r="F778" s="53"/>
      <c r="G778" s="53"/>
      <c r="H778" s="53"/>
      <c r="I778" s="53"/>
    </row>
    <row r="779" spans="4:9" x14ac:dyDescent="0.25">
      <c r="D779" s="53"/>
      <c r="E779" s="53"/>
      <c r="F779" s="53"/>
      <c r="G779" s="53"/>
      <c r="H779" s="53"/>
      <c r="I779" s="53"/>
    </row>
    <row r="780" spans="4:9" x14ac:dyDescent="0.25">
      <c r="D780" s="53"/>
      <c r="E780" s="53"/>
      <c r="F780" s="53"/>
      <c r="G780" s="53"/>
      <c r="H780" s="53"/>
      <c r="I780" s="53"/>
    </row>
    <row r="781" spans="4:9" x14ac:dyDescent="0.25">
      <c r="D781" s="53"/>
      <c r="E781" s="53"/>
      <c r="F781" s="53"/>
      <c r="G781" s="53"/>
      <c r="H781" s="53"/>
      <c r="I781" s="53"/>
    </row>
    <row r="782" spans="4:9" x14ac:dyDescent="0.25">
      <c r="D782" s="53"/>
      <c r="E782" s="53"/>
      <c r="F782" s="53"/>
      <c r="G782" s="53"/>
      <c r="H782" s="53"/>
      <c r="I782" s="53"/>
    </row>
    <row r="783" spans="4:9" x14ac:dyDescent="0.25">
      <c r="D783" s="53"/>
      <c r="E783" s="53"/>
      <c r="F783" s="53"/>
      <c r="G783" s="53"/>
      <c r="H783" s="53"/>
      <c r="I783" s="53"/>
    </row>
    <row r="784" spans="4:9" x14ac:dyDescent="0.25">
      <c r="D784" s="53"/>
      <c r="E784" s="53"/>
      <c r="F784" s="53"/>
      <c r="G784" s="53"/>
      <c r="H784" s="53"/>
      <c r="I784" s="53"/>
    </row>
    <row r="785" spans="4:9" x14ac:dyDescent="0.25">
      <c r="D785" s="53"/>
      <c r="E785" s="53"/>
      <c r="F785" s="53"/>
      <c r="G785" s="53"/>
      <c r="H785" s="53"/>
      <c r="I785" s="53"/>
    </row>
    <row r="786" spans="4:9" x14ac:dyDescent="0.25">
      <c r="D786" s="53"/>
      <c r="E786" s="53"/>
      <c r="F786" s="53"/>
      <c r="G786" s="53"/>
      <c r="H786" s="53"/>
      <c r="I786" s="53"/>
    </row>
    <row r="787" spans="4:9" x14ac:dyDescent="0.25">
      <c r="D787" s="53"/>
      <c r="E787" s="53"/>
      <c r="F787" s="53"/>
      <c r="G787" s="53"/>
      <c r="H787" s="53"/>
      <c r="I787" s="53"/>
    </row>
    <row r="788" spans="4:9" x14ac:dyDescent="0.25">
      <c r="D788" s="53"/>
      <c r="E788" s="53"/>
      <c r="F788" s="53"/>
      <c r="G788" s="53"/>
      <c r="H788" s="53"/>
      <c r="I788" s="53"/>
    </row>
    <row r="789" spans="4:9" x14ac:dyDescent="0.25">
      <c r="D789" s="53"/>
      <c r="E789" s="53"/>
      <c r="F789" s="53"/>
      <c r="G789" s="53"/>
      <c r="H789" s="53"/>
      <c r="I789" s="53"/>
    </row>
    <row r="790" spans="4:9" x14ac:dyDescent="0.25">
      <c r="D790" s="53"/>
      <c r="E790" s="53"/>
      <c r="F790" s="53"/>
      <c r="G790" s="53"/>
      <c r="H790" s="53"/>
      <c r="I790" s="53"/>
    </row>
    <row r="791" spans="4:9" x14ac:dyDescent="0.25">
      <c r="D791" s="53"/>
      <c r="E791" s="53"/>
      <c r="F791" s="53"/>
      <c r="G791" s="53"/>
      <c r="H791" s="53"/>
      <c r="I791" s="53"/>
    </row>
    <row r="792" spans="4:9" x14ac:dyDescent="0.25">
      <c r="D792" s="53"/>
      <c r="E792" s="53"/>
      <c r="F792" s="53"/>
      <c r="G792" s="53"/>
      <c r="H792" s="53"/>
      <c r="I792" s="53"/>
    </row>
    <row r="793" spans="4:9" x14ac:dyDescent="0.25">
      <c r="D793" s="53"/>
      <c r="E793" s="53"/>
      <c r="F793" s="53"/>
      <c r="G793" s="53"/>
      <c r="H793" s="53"/>
      <c r="I793" s="53"/>
    </row>
    <row r="794" spans="4:9" x14ac:dyDescent="0.25">
      <c r="D794" s="53"/>
      <c r="E794" s="53"/>
      <c r="F794" s="53"/>
      <c r="G794" s="53"/>
      <c r="H794" s="53"/>
      <c r="I794" s="53"/>
    </row>
    <row r="795" spans="4:9" x14ac:dyDescent="0.25">
      <c r="D795" s="53"/>
      <c r="E795" s="53"/>
      <c r="F795" s="53"/>
      <c r="G795" s="53"/>
      <c r="H795" s="53"/>
      <c r="I795" s="53"/>
    </row>
    <row r="796" spans="4:9" x14ac:dyDescent="0.25">
      <c r="D796" s="53"/>
      <c r="E796" s="53"/>
      <c r="F796" s="53"/>
      <c r="G796" s="53"/>
      <c r="H796" s="53"/>
      <c r="I796" s="53"/>
    </row>
    <row r="797" spans="4:9" x14ac:dyDescent="0.25">
      <c r="D797" s="53"/>
      <c r="E797" s="53"/>
      <c r="F797" s="53"/>
      <c r="G797" s="53"/>
      <c r="H797" s="53"/>
      <c r="I797" s="53"/>
    </row>
    <row r="798" spans="4:9" x14ac:dyDescent="0.25">
      <c r="D798" s="53"/>
      <c r="E798" s="53"/>
      <c r="F798" s="53"/>
      <c r="G798" s="53"/>
      <c r="H798" s="53"/>
      <c r="I798" s="53"/>
    </row>
    <row r="799" spans="4:9" x14ac:dyDescent="0.25">
      <c r="D799" s="53"/>
      <c r="E799" s="53"/>
      <c r="F799" s="53"/>
      <c r="G799" s="53"/>
      <c r="H799" s="53"/>
      <c r="I799" s="53"/>
    </row>
    <row r="800" spans="4:9" x14ac:dyDescent="0.25">
      <c r="D800" s="53"/>
      <c r="E800" s="53"/>
      <c r="F800" s="53"/>
      <c r="G800" s="53"/>
      <c r="H800" s="53"/>
      <c r="I800" s="53"/>
    </row>
    <row r="801" spans="4:9" x14ac:dyDescent="0.25">
      <c r="D801" s="53"/>
      <c r="E801" s="53"/>
      <c r="F801" s="53"/>
      <c r="G801" s="53"/>
      <c r="H801" s="53"/>
      <c r="I801" s="53"/>
    </row>
    <row r="802" spans="4:9" x14ac:dyDescent="0.25">
      <c r="D802" s="53"/>
      <c r="E802" s="53"/>
      <c r="F802" s="53"/>
      <c r="G802" s="53"/>
      <c r="H802" s="53"/>
      <c r="I802" s="53"/>
    </row>
    <row r="803" spans="4:9" x14ac:dyDescent="0.25">
      <c r="D803" s="53"/>
      <c r="E803" s="53"/>
      <c r="F803" s="53"/>
      <c r="G803" s="53"/>
      <c r="H803" s="53"/>
      <c r="I803" s="53"/>
    </row>
    <row r="804" spans="4:9" x14ac:dyDescent="0.25">
      <c r="D804" s="53"/>
      <c r="E804" s="53"/>
      <c r="F804" s="53"/>
      <c r="G804" s="53"/>
      <c r="H804" s="53"/>
      <c r="I804" s="53"/>
    </row>
    <row r="805" spans="4:9" x14ac:dyDescent="0.25">
      <c r="D805" s="53"/>
      <c r="E805" s="53"/>
      <c r="F805" s="53"/>
      <c r="G805" s="53"/>
      <c r="H805" s="53"/>
      <c r="I805" s="53"/>
    </row>
    <row r="806" spans="4:9" x14ac:dyDescent="0.25">
      <c r="D806" s="53"/>
      <c r="E806" s="53"/>
      <c r="F806" s="53"/>
      <c r="G806" s="53"/>
      <c r="H806" s="53"/>
      <c r="I806" s="53"/>
    </row>
    <row r="807" spans="4:9" x14ac:dyDescent="0.25">
      <c r="D807" s="53"/>
      <c r="E807" s="53"/>
      <c r="F807" s="53"/>
      <c r="G807" s="53"/>
      <c r="H807" s="53"/>
      <c r="I807" s="53"/>
    </row>
    <row r="808" spans="4:9" x14ac:dyDescent="0.25">
      <c r="D808" s="53"/>
      <c r="E808" s="53"/>
      <c r="F808" s="53"/>
      <c r="G808" s="53"/>
      <c r="H808" s="53"/>
      <c r="I808" s="53"/>
    </row>
    <row r="809" spans="4:9" x14ac:dyDescent="0.25">
      <c r="D809" s="53"/>
      <c r="E809" s="53"/>
      <c r="F809" s="53"/>
      <c r="G809" s="53"/>
      <c r="H809" s="53"/>
      <c r="I809" s="53"/>
    </row>
    <row r="810" spans="4:9" x14ac:dyDescent="0.25">
      <c r="D810" s="53"/>
      <c r="E810" s="53"/>
      <c r="F810" s="53"/>
      <c r="G810" s="53"/>
      <c r="H810" s="53"/>
      <c r="I810" s="53"/>
    </row>
    <row r="811" spans="4:9" x14ac:dyDescent="0.25">
      <c r="D811" s="53"/>
      <c r="E811" s="53"/>
      <c r="F811" s="53"/>
      <c r="G811" s="53"/>
      <c r="H811" s="53"/>
      <c r="I811" s="53"/>
    </row>
    <row r="812" spans="4:9" x14ac:dyDescent="0.25">
      <c r="D812" s="53"/>
      <c r="E812" s="53"/>
      <c r="F812" s="53"/>
      <c r="G812" s="53"/>
      <c r="H812" s="53"/>
      <c r="I812" s="53"/>
    </row>
    <row r="813" spans="4:9" x14ac:dyDescent="0.25">
      <c r="D813" s="53"/>
      <c r="E813" s="53"/>
      <c r="F813" s="53"/>
      <c r="G813" s="53"/>
      <c r="H813" s="53"/>
      <c r="I813" s="53"/>
    </row>
    <row r="814" spans="4:9" x14ac:dyDescent="0.25">
      <c r="D814" s="53"/>
      <c r="E814" s="53"/>
      <c r="F814" s="53"/>
      <c r="G814" s="53"/>
      <c r="H814" s="53"/>
      <c r="I814" s="53"/>
    </row>
    <row r="815" spans="4:9" x14ac:dyDescent="0.25">
      <c r="D815" s="53"/>
      <c r="E815" s="53"/>
      <c r="F815" s="53"/>
      <c r="G815" s="53"/>
      <c r="H815" s="53"/>
      <c r="I815" s="53"/>
    </row>
    <row r="816" spans="4:9" x14ac:dyDescent="0.25">
      <c r="D816" s="53"/>
      <c r="E816" s="53"/>
      <c r="F816" s="53"/>
      <c r="G816" s="53"/>
      <c r="H816" s="53"/>
      <c r="I816" s="53"/>
    </row>
    <row r="817" spans="4:9" x14ac:dyDescent="0.25">
      <c r="D817" s="53"/>
      <c r="E817" s="53"/>
      <c r="F817" s="53"/>
      <c r="G817" s="53"/>
      <c r="H817" s="53"/>
      <c r="I817" s="53"/>
    </row>
    <row r="818" spans="4:9" x14ac:dyDescent="0.25">
      <c r="D818" s="53"/>
      <c r="E818" s="53"/>
      <c r="F818" s="53"/>
      <c r="G818" s="53"/>
      <c r="H818" s="53"/>
      <c r="I818" s="53"/>
    </row>
    <row r="819" spans="4:9" x14ac:dyDescent="0.25">
      <c r="D819" s="53"/>
      <c r="E819" s="53"/>
      <c r="F819" s="53"/>
      <c r="G819" s="53"/>
      <c r="H819" s="53"/>
      <c r="I819" s="53"/>
    </row>
    <row r="820" spans="4:9" x14ac:dyDescent="0.25">
      <c r="D820" s="53"/>
      <c r="E820" s="53"/>
      <c r="F820" s="53"/>
      <c r="G820" s="53"/>
      <c r="H820" s="53"/>
      <c r="I820" s="53"/>
    </row>
    <row r="821" spans="4:9" x14ac:dyDescent="0.25">
      <c r="D821" s="53"/>
      <c r="E821" s="53"/>
      <c r="F821" s="53"/>
      <c r="G821" s="53"/>
      <c r="H821" s="53"/>
      <c r="I821" s="53"/>
    </row>
    <row r="822" spans="4:9" x14ac:dyDescent="0.25">
      <c r="D822" s="53"/>
      <c r="E822" s="53"/>
      <c r="F822" s="53"/>
      <c r="G822" s="53"/>
      <c r="H822" s="53"/>
      <c r="I822" s="53"/>
    </row>
    <row r="823" spans="4:9" x14ac:dyDescent="0.25">
      <c r="D823" s="53"/>
      <c r="E823" s="53"/>
      <c r="F823" s="53"/>
      <c r="G823" s="53"/>
      <c r="H823" s="53"/>
      <c r="I823" s="53"/>
    </row>
    <row r="824" spans="4:9" x14ac:dyDescent="0.25">
      <c r="D824" s="53"/>
      <c r="E824" s="53"/>
      <c r="F824" s="53"/>
      <c r="G824" s="53"/>
      <c r="H824" s="53"/>
      <c r="I824" s="53"/>
    </row>
    <row r="825" spans="4:9" x14ac:dyDescent="0.25">
      <c r="D825" s="53"/>
      <c r="E825" s="53"/>
      <c r="F825" s="53"/>
      <c r="G825" s="53"/>
      <c r="H825" s="53"/>
      <c r="I825" s="53"/>
    </row>
    <row r="826" spans="4:9" x14ac:dyDescent="0.25">
      <c r="D826" s="53"/>
      <c r="E826" s="53"/>
      <c r="F826" s="53"/>
      <c r="G826" s="53"/>
      <c r="H826" s="53"/>
      <c r="I826" s="53"/>
    </row>
    <row r="827" spans="4:9" x14ac:dyDescent="0.25">
      <c r="D827" s="53"/>
      <c r="E827" s="53"/>
      <c r="F827" s="53"/>
      <c r="G827" s="53"/>
      <c r="H827" s="53"/>
      <c r="I827" s="53"/>
    </row>
    <row r="828" spans="4:9" x14ac:dyDescent="0.25">
      <c r="D828" s="53"/>
      <c r="E828" s="53"/>
      <c r="F828" s="53"/>
      <c r="G828" s="53"/>
      <c r="H828" s="53"/>
      <c r="I828" s="53"/>
    </row>
    <row r="829" spans="4:9" x14ac:dyDescent="0.25">
      <c r="D829" s="53"/>
      <c r="E829" s="53"/>
      <c r="F829" s="53"/>
      <c r="G829" s="53"/>
      <c r="H829" s="53"/>
      <c r="I829" s="53"/>
    </row>
    <row r="830" spans="4:9" x14ac:dyDescent="0.25">
      <c r="D830" s="53"/>
      <c r="E830" s="53"/>
      <c r="F830" s="53"/>
      <c r="G830" s="53"/>
      <c r="H830" s="53"/>
      <c r="I830" s="53"/>
    </row>
    <row r="831" spans="4:9" x14ac:dyDescent="0.25">
      <c r="D831" s="53"/>
      <c r="E831" s="53"/>
      <c r="F831" s="53"/>
      <c r="G831" s="53"/>
      <c r="H831" s="53"/>
      <c r="I831" s="53"/>
    </row>
    <row r="832" spans="4:9" x14ac:dyDescent="0.25">
      <c r="D832" s="53"/>
      <c r="E832" s="53"/>
      <c r="F832" s="53"/>
      <c r="G832" s="53"/>
      <c r="H832" s="53"/>
      <c r="I832" s="53"/>
    </row>
    <row r="833" spans="4:9" x14ac:dyDescent="0.25">
      <c r="D833" s="53"/>
      <c r="E833" s="53"/>
      <c r="F833" s="53"/>
      <c r="G833" s="53"/>
      <c r="H833" s="53"/>
      <c r="I833" s="53"/>
    </row>
    <row r="834" spans="4:9" x14ac:dyDescent="0.25">
      <c r="D834" s="53"/>
      <c r="E834" s="53"/>
      <c r="F834" s="53"/>
      <c r="G834" s="53"/>
      <c r="H834" s="53"/>
      <c r="I834" s="53"/>
    </row>
    <row r="835" spans="4:9" x14ac:dyDescent="0.25">
      <c r="D835" s="53"/>
      <c r="E835" s="53"/>
      <c r="F835" s="53"/>
      <c r="G835" s="53"/>
      <c r="H835" s="53"/>
      <c r="I835" s="53"/>
    </row>
    <row r="836" spans="4:9" x14ac:dyDescent="0.25">
      <c r="D836" s="53"/>
      <c r="E836" s="53"/>
      <c r="F836" s="53"/>
      <c r="G836" s="53"/>
      <c r="H836" s="53"/>
      <c r="I836" s="53"/>
    </row>
    <row r="837" spans="4:9" x14ac:dyDescent="0.25">
      <c r="D837" s="53"/>
      <c r="E837" s="53"/>
      <c r="F837" s="53"/>
      <c r="G837" s="53"/>
      <c r="H837" s="53"/>
      <c r="I837" s="53"/>
    </row>
    <row r="838" spans="4:9" x14ac:dyDescent="0.25">
      <c r="D838" s="53"/>
      <c r="E838" s="53"/>
      <c r="F838" s="53"/>
      <c r="G838" s="53"/>
      <c r="H838" s="53"/>
      <c r="I838" s="53"/>
    </row>
    <row r="839" spans="4:9" x14ac:dyDescent="0.25">
      <c r="D839" s="53"/>
      <c r="E839" s="53"/>
      <c r="F839" s="53"/>
      <c r="G839" s="53"/>
      <c r="H839" s="53"/>
      <c r="I839" s="53"/>
    </row>
    <row r="840" spans="4:9" x14ac:dyDescent="0.25">
      <c r="D840" s="53"/>
      <c r="E840" s="53"/>
      <c r="F840" s="53"/>
      <c r="G840" s="53"/>
      <c r="H840" s="53"/>
      <c r="I840" s="53"/>
    </row>
    <row r="841" spans="4:9" x14ac:dyDescent="0.25">
      <c r="D841" s="53"/>
      <c r="E841" s="53"/>
      <c r="F841" s="53"/>
      <c r="G841" s="53"/>
      <c r="H841" s="53"/>
      <c r="I841" s="53"/>
    </row>
    <row r="842" spans="4:9" x14ac:dyDescent="0.25">
      <c r="D842" s="53"/>
      <c r="E842" s="53"/>
      <c r="F842" s="53"/>
      <c r="G842" s="53"/>
      <c r="H842" s="53"/>
      <c r="I842" s="53"/>
    </row>
    <row r="843" spans="4:9" x14ac:dyDescent="0.25">
      <c r="D843" s="53"/>
      <c r="E843" s="53"/>
      <c r="F843" s="53"/>
      <c r="G843" s="53"/>
      <c r="H843" s="53"/>
      <c r="I843" s="53"/>
    </row>
    <row r="844" spans="4:9" x14ac:dyDescent="0.25">
      <c r="D844" s="53"/>
      <c r="E844" s="53"/>
      <c r="F844" s="53"/>
      <c r="G844" s="53"/>
      <c r="H844" s="53"/>
      <c r="I844" s="53"/>
    </row>
    <row r="845" spans="4:9" x14ac:dyDescent="0.25">
      <c r="D845" s="53"/>
      <c r="E845" s="53"/>
      <c r="F845" s="53"/>
      <c r="G845" s="53"/>
      <c r="H845" s="53"/>
      <c r="I845" s="53"/>
    </row>
    <row r="846" spans="4:9" x14ac:dyDescent="0.25">
      <c r="D846" s="53"/>
      <c r="E846" s="53"/>
      <c r="F846" s="53"/>
      <c r="G846" s="53"/>
      <c r="H846" s="53"/>
      <c r="I846" s="53"/>
    </row>
    <row r="847" spans="4:9" x14ac:dyDescent="0.25">
      <c r="D847" s="53"/>
      <c r="E847" s="53"/>
      <c r="F847" s="53"/>
      <c r="G847" s="53"/>
      <c r="H847" s="53"/>
      <c r="I847" s="53"/>
    </row>
    <row r="848" spans="4:9" x14ac:dyDescent="0.25">
      <c r="D848" s="53"/>
      <c r="E848" s="53"/>
      <c r="F848" s="53"/>
      <c r="G848" s="53"/>
      <c r="H848" s="53"/>
      <c r="I848" s="53"/>
    </row>
    <row r="849" spans="4:9" x14ac:dyDescent="0.25">
      <c r="D849" s="53"/>
      <c r="E849" s="53"/>
      <c r="F849" s="53"/>
      <c r="G849" s="53"/>
      <c r="H849" s="53"/>
      <c r="I849" s="53"/>
    </row>
    <row r="850" spans="4:9" x14ac:dyDescent="0.25">
      <c r="D850" s="53"/>
      <c r="E850" s="53"/>
      <c r="F850" s="53"/>
      <c r="G850" s="53"/>
      <c r="H850" s="53"/>
      <c r="I850" s="53"/>
    </row>
    <row r="851" spans="4:9" x14ac:dyDescent="0.25">
      <c r="D851" s="53"/>
      <c r="E851" s="53"/>
      <c r="F851" s="53"/>
      <c r="G851" s="53"/>
      <c r="H851" s="53"/>
      <c r="I851" s="53"/>
    </row>
    <row r="852" spans="4:9" x14ac:dyDescent="0.25">
      <c r="D852" s="53"/>
      <c r="E852" s="53"/>
      <c r="F852" s="53"/>
      <c r="G852" s="53"/>
      <c r="H852" s="53"/>
      <c r="I852" s="53"/>
    </row>
    <row r="853" spans="4:9" x14ac:dyDescent="0.25">
      <c r="D853" s="53"/>
      <c r="E853" s="53"/>
      <c r="F853" s="53"/>
      <c r="G853" s="53"/>
      <c r="H853" s="53"/>
      <c r="I853" s="53"/>
    </row>
    <row r="854" spans="4:9" x14ac:dyDescent="0.25">
      <c r="D854" s="53"/>
      <c r="E854" s="53"/>
      <c r="F854" s="53"/>
      <c r="G854" s="53"/>
      <c r="H854" s="53"/>
      <c r="I854" s="53"/>
    </row>
    <row r="855" spans="4:9" x14ac:dyDescent="0.25">
      <c r="D855" s="53"/>
      <c r="E855" s="53"/>
      <c r="F855" s="53"/>
      <c r="G855" s="53"/>
      <c r="H855" s="53"/>
      <c r="I855" s="53"/>
    </row>
    <row r="856" spans="4:9" x14ac:dyDescent="0.25">
      <c r="D856" s="53"/>
      <c r="E856" s="53"/>
      <c r="F856" s="53"/>
      <c r="G856" s="53"/>
      <c r="H856" s="53"/>
      <c r="I856" s="53"/>
    </row>
    <row r="857" spans="4:9" x14ac:dyDescent="0.25">
      <c r="D857" s="53"/>
      <c r="E857" s="53"/>
      <c r="F857" s="53"/>
      <c r="G857" s="53"/>
      <c r="H857" s="53"/>
      <c r="I857" s="53"/>
    </row>
    <row r="858" spans="4:9" x14ac:dyDescent="0.25">
      <c r="D858" s="53"/>
      <c r="E858" s="53"/>
      <c r="F858" s="53"/>
      <c r="G858" s="53"/>
      <c r="H858" s="53"/>
      <c r="I858" s="53"/>
    </row>
    <row r="859" spans="4:9" x14ac:dyDescent="0.25">
      <c r="D859" s="53"/>
      <c r="E859" s="53"/>
      <c r="F859" s="53"/>
      <c r="G859" s="53"/>
      <c r="H859" s="53"/>
      <c r="I859" s="53"/>
    </row>
    <row r="860" spans="4:9" x14ac:dyDescent="0.25">
      <c r="D860" s="53"/>
      <c r="E860" s="53"/>
      <c r="F860" s="53"/>
      <c r="G860" s="53"/>
      <c r="H860" s="53"/>
      <c r="I860" s="53"/>
    </row>
    <row r="861" spans="4:9" x14ac:dyDescent="0.25">
      <c r="D861" s="53"/>
      <c r="E861" s="53"/>
      <c r="F861" s="53"/>
      <c r="G861" s="53"/>
      <c r="H861" s="53"/>
      <c r="I861" s="53"/>
    </row>
    <row r="862" spans="4:9" x14ac:dyDescent="0.25">
      <c r="D862" s="53"/>
      <c r="E862" s="53"/>
      <c r="F862" s="53"/>
      <c r="G862" s="53"/>
      <c r="H862" s="53"/>
      <c r="I862" s="53"/>
    </row>
    <row r="863" spans="4:9" x14ac:dyDescent="0.25">
      <c r="D863" s="53"/>
      <c r="E863" s="53"/>
      <c r="F863" s="53"/>
      <c r="G863" s="53"/>
      <c r="H863" s="53"/>
      <c r="I863" s="53"/>
    </row>
    <row r="864" spans="4:9" x14ac:dyDescent="0.25">
      <c r="D864" s="53"/>
      <c r="E864" s="53"/>
      <c r="F864" s="53"/>
      <c r="G864" s="53"/>
      <c r="H864" s="53"/>
      <c r="I864" s="53"/>
    </row>
    <row r="865" spans="4:9" x14ac:dyDescent="0.25">
      <c r="D865" s="53"/>
      <c r="E865" s="53"/>
      <c r="F865" s="53"/>
      <c r="G865" s="53"/>
      <c r="H865" s="53"/>
      <c r="I865" s="53"/>
    </row>
    <row r="866" spans="4:9" x14ac:dyDescent="0.25">
      <c r="D866" s="53"/>
      <c r="E866" s="53"/>
      <c r="F866" s="53"/>
      <c r="G866" s="53"/>
      <c r="H866" s="53"/>
      <c r="I866" s="53"/>
    </row>
    <row r="867" spans="4:9" x14ac:dyDescent="0.25">
      <c r="D867" s="53"/>
      <c r="E867" s="53"/>
      <c r="F867" s="53"/>
      <c r="G867" s="53"/>
      <c r="H867" s="53"/>
      <c r="I867" s="53"/>
    </row>
    <row r="868" spans="4:9" x14ac:dyDescent="0.25">
      <c r="D868" s="53"/>
      <c r="E868" s="53"/>
      <c r="F868" s="53"/>
      <c r="G868" s="53"/>
      <c r="H868" s="53"/>
      <c r="I868" s="53"/>
    </row>
    <row r="869" spans="4:9" x14ac:dyDescent="0.25">
      <c r="D869" s="53"/>
      <c r="E869" s="53"/>
      <c r="F869" s="53"/>
      <c r="G869" s="53"/>
      <c r="H869" s="53"/>
      <c r="I869" s="53"/>
    </row>
    <row r="870" spans="4:9" x14ac:dyDescent="0.25">
      <c r="D870" s="53"/>
      <c r="E870" s="53"/>
      <c r="F870" s="53"/>
      <c r="G870" s="53"/>
      <c r="H870" s="53"/>
      <c r="I870" s="53"/>
    </row>
    <row r="871" spans="4:9" x14ac:dyDescent="0.25">
      <c r="D871" s="53"/>
      <c r="E871" s="53"/>
      <c r="F871" s="53"/>
      <c r="G871" s="53"/>
      <c r="H871" s="53"/>
      <c r="I871" s="53"/>
    </row>
    <row r="872" spans="4:9" x14ac:dyDescent="0.25">
      <c r="D872" s="53"/>
      <c r="E872" s="53"/>
      <c r="F872" s="53"/>
      <c r="G872" s="53"/>
      <c r="H872" s="53"/>
      <c r="I872" s="53"/>
    </row>
    <row r="873" spans="4:9" x14ac:dyDescent="0.25">
      <c r="D873" s="53"/>
      <c r="E873" s="53"/>
      <c r="F873" s="53"/>
      <c r="G873" s="53"/>
      <c r="H873" s="53"/>
      <c r="I873" s="53"/>
    </row>
    <row r="874" spans="4:9" x14ac:dyDescent="0.25">
      <c r="D874" s="53"/>
      <c r="E874" s="53"/>
      <c r="F874" s="53"/>
      <c r="G874" s="53"/>
      <c r="H874" s="53"/>
      <c r="I874" s="53"/>
    </row>
    <row r="875" spans="4:9" x14ac:dyDescent="0.25">
      <c r="D875" s="53"/>
      <c r="E875" s="53"/>
      <c r="F875" s="53"/>
      <c r="G875" s="53"/>
      <c r="H875" s="53"/>
      <c r="I875" s="53"/>
    </row>
    <row r="876" spans="4:9" x14ac:dyDescent="0.25">
      <c r="D876" s="53"/>
      <c r="E876" s="53"/>
      <c r="F876" s="53"/>
      <c r="G876" s="53"/>
      <c r="H876" s="53"/>
      <c r="I876" s="53"/>
    </row>
    <row r="877" spans="4:9" x14ac:dyDescent="0.25">
      <c r="D877" s="53"/>
      <c r="E877" s="53"/>
      <c r="F877" s="53"/>
      <c r="G877" s="53"/>
      <c r="H877" s="53"/>
      <c r="I877" s="53"/>
    </row>
    <row r="878" spans="4:9" x14ac:dyDescent="0.25">
      <c r="D878" s="53"/>
      <c r="E878" s="53"/>
      <c r="F878" s="53"/>
      <c r="G878" s="53"/>
      <c r="H878" s="53"/>
      <c r="I878" s="53"/>
    </row>
    <row r="879" spans="4:9" x14ac:dyDescent="0.25">
      <c r="D879" s="53"/>
      <c r="E879" s="53"/>
      <c r="F879" s="53"/>
      <c r="G879" s="53"/>
      <c r="H879" s="53"/>
      <c r="I879" s="53"/>
    </row>
    <row r="880" spans="4:9" x14ac:dyDescent="0.25">
      <c r="D880" s="53"/>
      <c r="E880" s="53"/>
      <c r="F880" s="53"/>
      <c r="G880" s="53"/>
      <c r="H880" s="53"/>
      <c r="I880" s="53"/>
    </row>
    <row r="881" spans="4:9" x14ac:dyDescent="0.25">
      <c r="D881" s="53"/>
      <c r="E881" s="53"/>
      <c r="F881" s="53"/>
      <c r="G881" s="53"/>
      <c r="H881" s="53"/>
      <c r="I881" s="53"/>
    </row>
    <row r="882" spans="4:9" x14ac:dyDescent="0.25">
      <c r="D882" s="53"/>
      <c r="E882" s="53"/>
      <c r="F882" s="53"/>
      <c r="G882" s="53"/>
      <c r="H882" s="53"/>
      <c r="I882" s="53"/>
    </row>
    <row r="883" spans="4:9" x14ac:dyDescent="0.25">
      <c r="D883" s="53"/>
      <c r="E883" s="53"/>
      <c r="F883" s="53"/>
      <c r="G883" s="53"/>
      <c r="H883" s="53"/>
      <c r="I883" s="53"/>
    </row>
    <row r="884" spans="4:9" x14ac:dyDescent="0.25">
      <c r="D884" s="53"/>
      <c r="E884" s="53"/>
      <c r="F884" s="53"/>
      <c r="G884" s="53"/>
      <c r="H884" s="53"/>
      <c r="I884" s="53"/>
    </row>
    <row r="885" spans="4:9" x14ac:dyDescent="0.25">
      <c r="D885" s="53"/>
      <c r="E885" s="53"/>
      <c r="F885" s="53"/>
      <c r="G885" s="53"/>
      <c r="H885" s="53"/>
      <c r="I885" s="53"/>
    </row>
    <row r="886" spans="4:9" x14ac:dyDescent="0.25">
      <c r="D886" s="53"/>
      <c r="E886" s="53"/>
      <c r="F886" s="53"/>
      <c r="G886" s="53"/>
      <c r="H886" s="53"/>
      <c r="I886" s="53"/>
    </row>
    <row r="887" spans="4:9" x14ac:dyDescent="0.25">
      <c r="D887" s="53"/>
      <c r="E887" s="53"/>
      <c r="F887" s="53"/>
      <c r="G887" s="53"/>
      <c r="H887" s="53"/>
      <c r="I887" s="53"/>
    </row>
    <row r="888" spans="4:9" x14ac:dyDescent="0.25">
      <c r="D888" s="53"/>
      <c r="E888" s="53"/>
      <c r="F888" s="53"/>
      <c r="G888" s="53"/>
      <c r="H888" s="53"/>
      <c r="I888" s="53"/>
    </row>
    <row r="889" spans="4:9" x14ac:dyDescent="0.25">
      <c r="D889" s="53"/>
      <c r="E889" s="53"/>
      <c r="F889" s="53"/>
      <c r="G889" s="53"/>
      <c r="H889" s="53"/>
      <c r="I889" s="53"/>
    </row>
    <row r="890" spans="4:9" x14ac:dyDescent="0.25">
      <c r="D890" s="53"/>
      <c r="E890" s="53"/>
      <c r="F890" s="53"/>
      <c r="G890" s="53"/>
      <c r="H890" s="53"/>
      <c r="I890" s="53"/>
    </row>
    <row r="891" spans="4:9" x14ac:dyDescent="0.25">
      <c r="D891" s="53"/>
      <c r="E891" s="53"/>
      <c r="F891" s="53"/>
      <c r="G891" s="53"/>
      <c r="H891" s="53"/>
      <c r="I891" s="53"/>
    </row>
    <row r="892" spans="4:9" x14ac:dyDescent="0.25">
      <c r="D892" s="53"/>
      <c r="E892" s="53"/>
      <c r="F892" s="53"/>
      <c r="G892" s="53"/>
      <c r="H892" s="53"/>
      <c r="I892" s="53"/>
    </row>
    <row r="893" spans="4:9" x14ac:dyDescent="0.25">
      <c r="D893" s="53"/>
      <c r="E893" s="53"/>
      <c r="F893" s="53"/>
      <c r="G893" s="53"/>
      <c r="H893" s="53"/>
      <c r="I893" s="53"/>
    </row>
    <row r="894" spans="4:9" x14ac:dyDescent="0.25">
      <c r="D894" s="53"/>
      <c r="E894" s="53"/>
      <c r="F894" s="53"/>
      <c r="G894" s="53"/>
      <c r="H894" s="53"/>
      <c r="I894" s="53"/>
    </row>
    <row r="895" spans="4:9" x14ac:dyDescent="0.25">
      <c r="D895" s="53"/>
      <c r="E895" s="53"/>
      <c r="F895" s="53"/>
      <c r="G895" s="53"/>
      <c r="H895" s="53"/>
      <c r="I895" s="53"/>
    </row>
    <row r="896" spans="4:9" x14ac:dyDescent="0.25">
      <c r="D896" s="53"/>
      <c r="E896" s="53"/>
      <c r="F896" s="53"/>
      <c r="G896" s="53"/>
      <c r="H896" s="53"/>
      <c r="I896" s="53"/>
    </row>
    <row r="897" spans="4:9" x14ac:dyDescent="0.25">
      <c r="D897" s="53"/>
      <c r="E897" s="53"/>
      <c r="F897" s="53"/>
      <c r="G897" s="53"/>
      <c r="H897" s="53"/>
      <c r="I897" s="53"/>
    </row>
    <row r="898" spans="4:9" x14ac:dyDescent="0.25">
      <c r="D898" s="53"/>
      <c r="E898" s="53"/>
      <c r="F898" s="53"/>
      <c r="G898" s="53"/>
      <c r="H898" s="53"/>
      <c r="I898" s="53"/>
    </row>
    <row r="899" spans="4:9" x14ac:dyDescent="0.25">
      <c r="D899" s="53"/>
      <c r="E899" s="53"/>
      <c r="F899" s="53"/>
      <c r="G899" s="53"/>
      <c r="H899" s="53"/>
      <c r="I899" s="53"/>
    </row>
    <row r="900" spans="4:9" x14ac:dyDescent="0.25">
      <c r="D900" s="53"/>
      <c r="E900" s="53"/>
      <c r="F900" s="53"/>
      <c r="G900" s="53"/>
      <c r="H900" s="53"/>
      <c r="I900" s="53"/>
    </row>
    <row r="901" spans="4:9" x14ac:dyDescent="0.25">
      <c r="D901" s="53"/>
      <c r="E901" s="53"/>
      <c r="F901" s="53"/>
      <c r="G901" s="53"/>
      <c r="H901" s="53"/>
      <c r="I901" s="53"/>
    </row>
    <row r="902" spans="4:9" x14ac:dyDescent="0.25">
      <c r="D902" s="53"/>
      <c r="E902" s="53"/>
      <c r="F902" s="53"/>
      <c r="G902" s="53"/>
      <c r="H902" s="53"/>
      <c r="I902" s="53"/>
    </row>
    <row r="903" spans="4:9" x14ac:dyDescent="0.25">
      <c r="D903" s="53"/>
      <c r="E903" s="53"/>
      <c r="F903" s="53"/>
      <c r="G903" s="53"/>
      <c r="H903" s="53"/>
      <c r="I903" s="53"/>
    </row>
    <row r="904" spans="4:9" x14ac:dyDescent="0.25">
      <c r="D904" s="53"/>
      <c r="E904" s="53"/>
      <c r="F904" s="53"/>
      <c r="G904" s="53"/>
      <c r="H904" s="53"/>
      <c r="I904" s="53"/>
    </row>
    <row r="905" spans="4:9" x14ac:dyDescent="0.25">
      <c r="D905" s="53"/>
      <c r="E905" s="53"/>
      <c r="F905" s="53"/>
      <c r="G905" s="53"/>
      <c r="H905" s="53"/>
      <c r="I905" s="53"/>
    </row>
    <row r="906" spans="4:9" x14ac:dyDescent="0.25">
      <c r="D906" s="53"/>
      <c r="E906" s="53"/>
      <c r="F906" s="53"/>
      <c r="G906" s="53"/>
      <c r="H906" s="53"/>
      <c r="I906" s="53"/>
    </row>
    <row r="907" spans="4:9" x14ac:dyDescent="0.25">
      <c r="D907" s="53"/>
      <c r="E907" s="53"/>
      <c r="F907" s="53"/>
      <c r="G907" s="53"/>
      <c r="H907" s="53"/>
      <c r="I907" s="53"/>
    </row>
    <row r="908" spans="4:9" x14ac:dyDescent="0.25">
      <c r="D908" s="53"/>
      <c r="E908" s="53"/>
      <c r="F908" s="53"/>
      <c r="G908" s="53"/>
      <c r="H908" s="53"/>
      <c r="I908" s="53"/>
    </row>
    <row r="909" spans="4:9" x14ac:dyDescent="0.25">
      <c r="D909" s="53"/>
      <c r="E909" s="53"/>
      <c r="F909" s="53"/>
      <c r="G909" s="53"/>
      <c r="H909" s="53"/>
      <c r="I909" s="53"/>
    </row>
    <row r="910" spans="4:9" x14ac:dyDescent="0.25">
      <c r="D910" s="53"/>
      <c r="E910" s="53"/>
      <c r="F910" s="53"/>
      <c r="G910" s="53"/>
      <c r="H910" s="53"/>
      <c r="I910" s="53"/>
    </row>
    <row r="911" spans="4:9" x14ac:dyDescent="0.25">
      <c r="D911" s="53"/>
      <c r="E911" s="53"/>
      <c r="F911" s="53"/>
      <c r="G911" s="53"/>
      <c r="H911" s="53"/>
      <c r="I911" s="53"/>
    </row>
    <row r="912" spans="4:9" x14ac:dyDescent="0.25">
      <c r="D912" s="53"/>
      <c r="E912" s="53"/>
      <c r="F912" s="53"/>
      <c r="G912" s="53"/>
      <c r="H912" s="53"/>
      <c r="I912" s="53"/>
    </row>
    <row r="913" spans="4:9" x14ac:dyDescent="0.25">
      <c r="D913" s="53"/>
      <c r="E913" s="53"/>
      <c r="F913" s="53"/>
      <c r="G913" s="53"/>
      <c r="H913" s="53"/>
      <c r="I913" s="53"/>
    </row>
    <row r="914" spans="4:9" x14ac:dyDescent="0.25">
      <c r="D914" s="53"/>
      <c r="E914" s="53"/>
      <c r="F914" s="53"/>
      <c r="G914" s="53"/>
      <c r="H914" s="53"/>
      <c r="I914" s="53"/>
    </row>
    <row r="915" spans="4:9" x14ac:dyDescent="0.25">
      <c r="D915" s="53"/>
      <c r="E915" s="53"/>
      <c r="F915" s="53"/>
      <c r="G915" s="53"/>
      <c r="H915" s="53"/>
      <c r="I915" s="53"/>
    </row>
    <row r="916" spans="4:9" x14ac:dyDescent="0.25">
      <c r="D916" s="53"/>
      <c r="E916" s="53"/>
      <c r="F916" s="53"/>
      <c r="G916" s="53"/>
      <c r="H916" s="53"/>
      <c r="I916" s="53"/>
    </row>
    <row r="917" spans="4:9" x14ac:dyDescent="0.25">
      <c r="D917" s="53"/>
      <c r="E917" s="53"/>
      <c r="F917" s="53"/>
      <c r="G917" s="53"/>
      <c r="H917" s="53"/>
      <c r="I917" s="53"/>
    </row>
    <row r="918" spans="4:9" x14ac:dyDescent="0.25">
      <c r="D918" s="53"/>
      <c r="E918" s="53"/>
      <c r="F918" s="53"/>
      <c r="G918" s="53"/>
      <c r="H918" s="53"/>
      <c r="I918" s="53"/>
    </row>
    <row r="919" spans="4:9" x14ac:dyDescent="0.25">
      <c r="D919" s="53"/>
      <c r="E919" s="53"/>
      <c r="F919" s="53"/>
      <c r="G919" s="53"/>
      <c r="H919" s="53"/>
      <c r="I919" s="53"/>
    </row>
    <row r="920" spans="4:9" x14ac:dyDescent="0.25">
      <c r="D920" s="53"/>
      <c r="E920" s="53"/>
      <c r="F920" s="53"/>
      <c r="G920" s="53"/>
      <c r="H920" s="53"/>
      <c r="I920" s="53"/>
    </row>
    <row r="921" spans="4:9" x14ac:dyDescent="0.25">
      <c r="D921" s="53"/>
      <c r="E921" s="53"/>
      <c r="F921" s="53"/>
      <c r="G921" s="53"/>
      <c r="H921" s="53"/>
      <c r="I921" s="53"/>
    </row>
    <row r="922" spans="4:9" x14ac:dyDescent="0.25">
      <c r="D922" s="53"/>
      <c r="E922" s="53"/>
      <c r="F922" s="53"/>
      <c r="G922" s="53"/>
      <c r="H922" s="53"/>
      <c r="I922" s="53"/>
    </row>
    <row r="923" spans="4:9" x14ac:dyDescent="0.25">
      <c r="D923" s="53"/>
      <c r="E923" s="53"/>
      <c r="F923" s="53"/>
      <c r="G923" s="53"/>
      <c r="H923" s="53"/>
      <c r="I923" s="53"/>
    </row>
    <row r="924" spans="4:9" x14ac:dyDescent="0.25">
      <c r="D924" s="53"/>
      <c r="E924" s="53"/>
      <c r="F924" s="53"/>
      <c r="G924" s="53"/>
      <c r="H924" s="53"/>
      <c r="I924" s="53"/>
    </row>
    <row r="925" spans="4:9" x14ac:dyDescent="0.25">
      <c r="D925" s="53"/>
      <c r="E925" s="53"/>
      <c r="F925" s="53"/>
      <c r="G925" s="53"/>
      <c r="H925" s="53"/>
      <c r="I925" s="53"/>
    </row>
    <row r="926" spans="4:9" x14ac:dyDescent="0.25">
      <c r="D926" s="53"/>
      <c r="E926" s="53"/>
      <c r="F926" s="53"/>
      <c r="G926" s="53"/>
      <c r="H926" s="53"/>
      <c r="I926" s="53"/>
    </row>
    <row r="927" spans="4:9" x14ac:dyDescent="0.25">
      <c r="D927" s="53"/>
      <c r="E927" s="53"/>
      <c r="F927" s="53"/>
      <c r="G927" s="53"/>
      <c r="H927" s="53"/>
      <c r="I927" s="53"/>
    </row>
    <row r="928" spans="4:9" x14ac:dyDescent="0.25">
      <c r="D928" s="53"/>
      <c r="E928" s="53"/>
      <c r="F928" s="53"/>
      <c r="G928" s="53"/>
      <c r="H928" s="53"/>
      <c r="I928" s="53"/>
    </row>
    <row r="929" spans="4:9" x14ac:dyDescent="0.25">
      <c r="D929" s="53"/>
      <c r="E929" s="53"/>
      <c r="F929" s="53"/>
      <c r="G929" s="53"/>
      <c r="H929" s="53"/>
      <c r="I929" s="53"/>
    </row>
    <row r="930" spans="4:9" x14ac:dyDescent="0.25">
      <c r="D930" s="53"/>
      <c r="E930" s="53"/>
      <c r="F930" s="53"/>
      <c r="G930" s="53"/>
      <c r="H930" s="53"/>
      <c r="I930" s="53"/>
    </row>
    <row r="931" spans="4:9" x14ac:dyDescent="0.25">
      <c r="D931" s="53"/>
      <c r="E931" s="53"/>
      <c r="F931" s="53"/>
      <c r="G931" s="53"/>
      <c r="H931" s="53"/>
      <c r="I931" s="53"/>
    </row>
    <row r="932" spans="4:9" x14ac:dyDescent="0.25">
      <c r="D932" s="53"/>
      <c r="E932" s="53"/>
      <c r="F932" s="53"/>
      <c r="G932" s="53"/>
      <c r="H932" s="53"/>
      <c r="I932" s="53"/>
    </row>
    <row r="933" spans="4:9" x14ac:dyDescent="0.25">
      <c r="D933" s="53"/>
      <c r="E933" s="53"/>
      <c r="F933" s="53"/>
      <c r="G933" s="53"/>
      <c r="H933" s="53"/>
      <c r="I933" s="53"/>
    </row>
    <row r="934" spans="4:9" x14ac:dyDescent="0.25">
      <c r="D934" s="53"/>
      <c r="E934" s="53"/>
      <c r="F934" s="53"/>
      <c r="G934" s="53"/>
      <c r="H934" s="53"/>
      <c r="I934" s="53"/>
    </row>
    <row r="935" spans="4:9" x14ac:dyDescent="0.25">
      <c r="D935" s="53"/>
      <c r="E935" s="53"/>
      <c r="F935" s="53"/>
      <c r="G935" s="53"/>
      <c r="H935" s="53"/>
      <c r="I935" s="53"/>
    </row>
    <row r="936" spans="4:9" x14ac:dyDescent="0.25">
      <c r="D936" s="53"/>
      <c r="E936" s="53"/>
      <c r="F936" s="53"/>
      <c r="G936" s="53"/>
      <c r="H936" s="53"/>
      <c r="I936" s="53"/>
    </row>
    <row r="937" spans="4:9" x14ac:dyDescent="0.25">
      <c r="D937" s="53"/>
      <c r="E937" s="53"/>
      <c r="F937" s="53"/>
      <c r="G937" s="53"/>
      <c r="H937" s="53"/>
      <c r="I937" s="53"/>
    </row>
    <row r="938" spans="4:9" x14ac:dyDescent="0.25">
      <c r="D938" s="53"/>
      <c r="E938" s="53"/>
      <c r="F938" s="53"/>
      <c r="G938" s="53"/>
      <c r="H938" s="53"/>
      <c r="I938" s="53"/>
    </row>
    <row r="939" spans="4:9" x14ac:dyDescent="0.25">
      <c r="D939" s="53"/>
      <c r="E939" s="53"/>
      <c r="F939" s="53"/>
      <c r="G939" s="53"/>
      <c r="H939" s="53"/>
      <c r="I939" s="53"/>
    </row>
    <row r="940" spans="4:9" x14ac:dyDescent="0.25">
      <c r="D940" s="53"/>
      <c r="E940" s="53"/>
      <c r="F940" s="53"/>
      <c r="G940" s="53"/>
      <c r="H940" s="53"/>
      <c r="I940" s="53"/>
    </row>
    <row r="941" spans="4:9" x14ac:dyDescent="0.25">
      <c r="D941" s="53"/>
      <c r="E941" s="53"/>
      <c r="F941" s="53"/>
      <c r="G941" s="53"/>
      <c r="H941" s="53"/>
      <c r="I941" s="53"/>
    </row>
    <row r="942" spans="4:9" x14ac:dyDescent="0.25">
      <c r="D942" s="53"/>
      <c r="E942" s="53"/>
      <c r="F942" s="53"/>
      <c r="G942" s="53"/>
      <c r="H942" s="53"/>
      <c r="I942" s="53"/>
    </row>
    <row r="943" spans="4:9" x14ac:dyDescent="0.25">
      <c r="D943" s="53"/>
      <c r="E943" s="53"/>
      <c r="F943" s="53"/>
      <c r="G943" s="53"/>
      <c r="H943" s="53"/>
      <c r="I943" s="53"/>
    </row>
    <row r="944" spans="4:9" x14ac:dyDescent="0.25">
      <c r="D944" s="53"/>
      <c r="E944" s="53"/>
      <c r="F944" s="53"/>
      <c r="G944" s="53"/>
      <c r="H944" s="53"/>
      <c r="I944" s="53"/>
    </row>
    <row r="945" spans="4:9" x14ac:dyDescent="0.25">
      <c r="D945" s="53"/>
      <c r="E945" s="53"/>
      <c r="F945" s="53"/>
      <c r="G945" s="53"/>
      <c r="H945" s="53"/>
      <c r="I945" s="53"/>
    </row>
    <row r="946" spans="4:9" x14ac:dyDescent="0.25">
      <c r="D946" s="53"/>
      <c r="E946" s="53"/>
      <c r="F946" s="53"/>
      <c r="G946" s="53"/>
      <c r="H946" s="53"/>
      <c r="I946" s="53"/>
    </row>
    <row r="947" spans="4:9" x14ac:dyDescent="0.25">
      <c r="D947" s="53"/>
      <c r="E947" s="53"/>
      <c r="F947" s="53"/>
      <c r="G947" s="53"/>
      <c r="H947" s="53"/>
      <c r="I947" s="53"/>
    </row>
    <row r="948" spans="4:9" x14ac:dyDescent="0.25">
      <c r="D948" s="53"/>
      <c r="E948" s="53"/>
      <c r="F948" s="53"/>
      <c r="G948" s="53"/>
      <c r="H948" s="53"/>
      <c r="I948" s="53"/>
    </row>
    <row r="949" spans="4:9" x14ac:dyDescent="0.25">
      <c r="D949" s="53"/>
      <c r="E949" s="53"/>
      <c r="F949" s="53"/>
      <c r="G949" s="53"/>
      <c r="H949" s="53"/>
      <c r="I949" s="53"/>
    </row>
    <row r="950" spans="4:9" x14ac:dyDescent="0.25">
      <c r="D950" s="53"/>
      <c r="E950" s="53"/>
      <c r="F950" s="53"/>
      <c r="G950" s="53"/>
      <c r="H950" s="53"/>
      <c r="I950" s="53"/>
    </row>
    <row r="951" spans="4:9" x14ac:dyDescent="0.25">
      <c r="D951" s="53"/>
      <c r="E951" s="53"/>
      <c r="F951" s="53"/>
      <c r="G951" s="53"/>
      <c r="H951" s="53"/>
      <c r="I951" s="53"/>
    </row>
    <row r="952" spans="4:9" x14ac:dyDescent="0.25">
      <c r="D952" s="53"/>
      <c r="E952" s="53"/>
      <c r="F952" s="53"/>
      <c r="G952" s="53"/>
      <c r="H952" s="53"/>
      <c r="I952" s="53"/>
    </row>
    <row r="953" spans="4:9" x14ac:dyDescent="0.25">
      <c r="D953" s="53"/>
      <c r="E953" s="53"/>
      <c r="F953" s="53"/>
      <c r="G953" s="53"/>
      <c r="H953" s="53"/>
      <c r="I953" s="53"/>
    </row>
    <row r="954" spans="4:9" x14ac:dyDescent="0.25">
      <c r="D954" s="53"/>
      <c r="E954" s="53"/>
      <c r="F954" s="53"/>
      <c r="G954" s="53"/>
      <c r="H954" s="53"/>
      <c r="I954" s="53"/>
    </row>
    <row r="955" spans="4:9" x14ac:dyDescent="0.25">
      <c r="D955" s="53"/>
      <c r="E955" s="53"/>
      <c r="F955" s="53"/>
      <c r="G955" s="53"/>
      <c r="H955" s="53"/>
      <c r="I955" s="53"/>
    </row>
    <row r="956" spans="4:9" x14ac:dyDescent="0.25">
      <c r="D956" s="53"/>
      <c r="E956" s="53"/>
      <c r="F956" s="53"/>
      <c r="G956" s="53"/>
      <c r="H956" s="53"/>
      <c r="I956" s="53"/>
    </row>
    <row r="957" spans="4:9" x14ac:dyDescent="0.25">
      <c r="D957" s="53"/>
      <c r="E957" s="53"/>
      <c r="F957" s="53"/>
      <c r="G957" s="53"/>
      <c r="H957" s="53"/>
      <c r="I957" s="53"/>
    </row>
    <row r="958" spans="4:9" x14ac:dyDescent="0.25">
      <c r="D958" s="53"/>
      <c r="E958" s="53"/>
      <c r="F958" s="53"/>
      <c r="G958" s="53"/>
      <c r="H958" s="53"/>
      <c r="I958" s="53"/>
    </row>
    <row r="959" spans="4:9" x14ac:dyDescent="0.25">
      <c r="D959" s="53"/>
      <c r="E959" s="53"/>
      <c r="F959" s="53"/>
      <c r="G959" s="53"/>
      <c r="H959" s="53"/>
      <c r="I959" s="53"/>
    </row>
    <row r="960" spans="4:9" x14ac:dyDescent="0.25">
      <c r="D960" s="53"/>
      <c r="E960" s="53"/>
      <c r="F960" s="53"/>
      <c r="G960" s="53"/>
      <c r="H960" s="53"/>
      <c r="I960" s="53"/>
    </row>
    <row r="961" spans="4:9" x14ac:dyDescent="0.25">
      <c r="D961" s="53"/>
      <c r="E961" s="53"/>
      <c r="F961" s="53"/>
      <c r="G961" s="53"/>
      <c r="H961" s="53"/>
      <c r="I961" s="53"/>
    </row>
    <row r="962" spans="4:9" x14ac:dyDescent="0.25">
      <c r="D962" s="53"/>
      <c r="E962" s="53"/>
      <c r="F962" s="53"/>
      <c r="G962" s="53"/>
      <c r="H962" s="53"/>
      <c r="I962" s="53"/>
    </row>
    <row r="963" spans="4:9" x14ac:dyDescent="0.25">
      <c r="D963" s="53"/>
      <c r="E963" s="53"/>
      <c r="F963" s="53"/>
      <c r="G963" s="53"/>
      <c r="H963" s="53"/>
      <c r="I963" s="53"/>
    </row>
    <row r="964" spans="4:9" x14ac:dyDescent="0.25">
      <c r="D964" s="53"/>
      <c r="E964" s="53"/>
      <c r="F964" s="53"/>
      <c r="G964" s="53"/>
      <c r="H964" s="53"/>
      <c r="I964" s="53"/>
    </row>
    <row r="965" spans="4:9" x14ac:dyDescent="0.25">
      <c r="D965" s="53"/>
      <c r="E965" s="53"/>
      <c r="F965" s="53"/>
      <c r="G965" s="53"/>
      <c r="H965" s="53"/>
      <c r="I965" s="53"/>
    </row>
    <row r="966" spans="4:9" x14ac:dyDescent="0.25">
      <c r="D966" s="53"/>
      <c r="E966" s="53"/>
      <c r="F966" s="53"/>
      <c r="G966" s="53"/>
      <c r="H966" s="53"/>
      <c r="I966" s="53"/>
    </row>
    <row r="967" spans="4:9" x14ac:dyDescent="0.25">
      <c r="D967" s="53"/>
      <c r="E967" s="53"/>
      <c r="F967" s="53"/>
      <c r="G967" s="53"/>
      <c r="H967" s="53"/>
      <c r="I967" s="53"/>
    </row>
    <row r="968" spans="4:9" x14ac:dyDescent="0.25">
      <c r="D968" s="53"/>
      <c r="E968" s="53"/>
      <c r="F968" s="53"/>
      <c r="G968" s="53"/>
      <c r="H968" s="53"/>
      <c r="I968" s="53"/>
    </row>
    <row r="969" spans="4:9" x14ac:dyDescent="0.25">
      <c r="D969" s="53"/>
      <c r="E969" s="53"/>
      <c r="F969" s="53"/>
      <c r="G969" s="53"/>
      <c r="H969" s="53"/>
      <c r="I969" s="53"/>
    </row>
    <row r="970" spans="4:9" x14ac:dyDescent="0.25">
      <c r="D970" s="53"/>
      <c r="E970" s="53"/>
      <c r="F970" s="53"/>
      <c r="G970" s="53"/>
      <c r="H970" s="53"/>
      <c r="I970" s="53"/>
    </row>
    <row r="971" spans="4:9" x14ac:dyDescent="0.25">
      <c r="D971" s="53"/>
      <c r="E971" s="53"/>
      <c r="F971" s="53"/>
      <c r="G971" s="53"/>
      <c r="H971" s="53"/>
      <c r="I971" s="53"/>
    </row>
    <row r="972" spans="4:9" x14ac:dyDescent="0.25">
      <c r="D972" s="53"/>
      <c r="E972" s="53"/>
      <c r="F972" s="53"/>
      <c r="G972" s="53"/>
      <c r="H972" s="53"/>
      <c r="I972" s="53"/>
    </row>
    <row r="973" spans="4:9" x14ac:dyDescent="0.25">
      <c r="D973" s="53"/>
      <c r="E973" s="53"/>
      <c r="F973" s="53"/>
      <c r="G973" s="53"/>
      <c r="H973" s="53"/>
      <c r="I973" s="53"/>
    </row>
    <row r="974" spans="4:9" x14ac:dyDescent="0.25">
      <c r="D974" s="53"/>
      <c r="E974" s="53"/>
      <c r="F974" s="53"/>
      <c r="G974" s="53"/>
      <c r="H974" s="53"/>
      <c r="I974" s="53"/>
    </row>
    <row r="975" spans="4:9" x14ac:dyDescent="0.25">
      <c r="D975" s="53"/>
      <c r="E975" s="53"/>
      <c r="F975" s="53"/>
      <c r="G975" s="53"/>
      <c r="H975" s="53"/>
      <c r="I975" s="53"/>
    </row>
    <row r="976" spans="4:9" x14ac:dyDescent="0.25">
      <c r="D976" s="53"/>
      <c r="E976" s="53"/>
      <c r="F976" s="53"/>
      <c r="G976" s="53"/>
      <c r="H976" s="53"/>
      <c r="I976" s="53"/>
    </row>
    <row r="977" spans="4:9" x14ac:dyDescent="0.25">
      <c r="D977" s="53"/>
      <c r="E977" s="53"/>
      <c r="F977" s="53"/>
      <c r="G977" s="53"/>
      <c r="H977" s="53"/>
      <c r="I977" s="53"/>
    </row>
    <row r="978" spans="4:9" x14ac:dyDescent="0.25">
      <c r="D978" s="53"/>
      <c r="E978" s="53"/>
      <c r="F978" s="53"/>
      <c r="G978" s="53"/>
      <c r="H978" s="53"/>
      <c r="I978" s="53"/>
    </row>
    <row r="979" spans="4:9" x14ac:dyDescent="0.25">
      <c r="D979" s="53"/>
      <c r="E979" s="53"/>
      <c r="F979" s="53"/>
      <c r="G979" s="53"/>
      <c r="H979" s="53"/>
      <c r="I979" s="53"/>
    </row>
    <row r="980" spans="4:9" x14ac:dyDescent="0.25">
      <c r="D980" s="53"/>
      <c r="E980" s="53"/>
      <c r="F980" s="53"/>
      <c r="G980" s="53"/>
      <c r="H980" s="53"/>
      <c r="I980" s="53"/>
    </row>
    <row r="981" spans="4:9" x14ac:dyDescent="0.25">
      <c r="D981" s="53"/>
      <c r="E981" s="53"/>
      <c r="F981" s="53"/>
      <c r="G981" s="53"/>
      <c r="H981" s="53"/>
      <c r="I981" s="53"/>
    </row>
    <row r="982" spans="4:9" x14ac:dyDescent="0.25">
      <c r="D982" s="53"/>
      <c r="E982" s="53"/>
      <c r="F982" s="53"/>
      <c r="G982" s="53"/>
      <c r="H982" s="53"/>
      <c r="I982" s="53"/>
    </row>
    <row r="983" spans="4:9" x14ac:dyDescent="0.25">
      <c r="D983" s="53"/>
      <c r="E983" s="53"/>
      <c r="F983" s="53"/>
      <c r="G983" s="53"/>
      <c r="H983" s="53"/>
      <c r="I983" s="53"/>
    </row>
    <row r="984" spans="4:9" x14ac:dyDescent="0.25">
      <c r="D984" s="53"/>
      <c r="E984" s="53"/>
      <c r="F984" s="53"/>
      <c r="G984" s="53"/>
      <c r="H984" s="53"/>
      <c r="I984" s="53"/>
    </row>
    <row r="985" spans="4:9" x14ac:dyDescent="0.25">
      <c r="D985" s="53"/>
      <c r="E985" s="53"/>
      <c r="F985" s="53"/>
      <c r="G985" s="53"/>
      <c r="H985" s="53"/>
      <c r="I985" s="53"/>
    </row>
    <row r="986" spans="4:9" x14ac:dyDescent="0.25">
      <c r="D986" s="53"/>
      <c r="E986" s="53"/>
      <c r="F986" s="53"/>
      <c r="G986" s="53"/>
      <c r="H986" s="53"/>
      <c r="I986" s="53"/>
    </row>
    <row r="987" spans="4:9" x14ac:dyDescent="0.25">
      <c r="D987" s="53"/>
      <c r="E987" s="53"/>
      <c r="F987" s="53"/>
      <c r="G987" s="53"/>
      <c r="H987" s="53"/>
      <c r="I987" s="53"/>
    </row>
    <row r="988" spans="4:9" x14ac:dyDescent="0.25">
      <c r="D988" s="53"/>
      <c r="E988" s="53"/>
      <c r="F988" s="53"/>
      <c r="G988" s="53"/>
      <c r="H988" s="53"/>
      <c r="I988" s="53"/>
    </row>
    <row r="989" spans="4:9" x14ac:dyDescent="0.25">
      <c r="D989" s="53"/>
      <c r="E989" s="53"/>
      <c r="F989" s="53"/>
      <c r="G989" s="53"/>
      <c r="H989" s="53"/>
      <c r="I989" s="53"/>
    </row>
    <row r="990" spans="4:9" x14ac:dyDescent="0.25">
      <c r="D990" s="53"/>
      <c r="E990" s="53"/>
      <c r="F990" s="53"/>
      <c r="G990" s="53"/>
      <c r="H990" s="53"/>
      <c r="I990" s="53"/>
    </row>
    <row r="991" spans="4:9" x14ac:dyDescent="0.25">
      <c r="D991" s="53"/>
      <c r="E991" s="53"/>
      <c r="F991" s="53"/>
      <c r="G991" s="53"/>
      <c r="H991" s="53"/>
      <c r="I991" s="53"/>
    </row>
    <row r="992" spans="4:9" x14ac:dyDescent="0.25">
      <c r="D992" s="53"/>
      <c r="E992" s="53"/>
      <c r="F992" s="53"/>
      <c r="G992" s="53"/>
      <c r="H992" s="53"/>
      <c r="I992" s="53"/>
    </row>
    <row r="993" spans="4:9" x14ac:dyDescent="0.25">
      <c r="D993" s="53"/>
      <c r="E993" s="53"/>
      <c r="F993" s="53"/>
      <c r="G993" s="53"/>
      <c r="H993" s="53"/>
      <c r="I993" s="53"/>
    </row>
    <row r="994" spans="4:9" x14ac:dyDescent="0.25">
      <c r="D994" s="53"/>
      <c r="E994" s="53"/>
      <c r="F994" s="53"/>
      <c r="G994" s="53"/>
      <c r="H994" s="53"/>
      <c r="I994" s="53"/>
    </row>
    <row r="995" spans="4:9" x14ac:dyDescent="0.25">
      <c r="D995" s="53"/>
      <c r="E995" s="53"/>
      <c r="F995" s="53"/>
      <c r="G995" s="53"/>
      <c r="H995" s="53"/>
      <c r="I995" s="53"/>
    </row>
    <row r="996" spans="4:9" x14ac:dyDescent="0.25">
      <c r="D996" s="53"/>
      <c r="E996" s="53"/>
      <c r="F996" s="53"/>
      <c r="G996" s="53"/>
      <c r="H996" s="53"/>
      <c r="I996" s="53"/>
    </row>
    <row r="997" spans="4:9" x14ac:dyDescent="0.25">
      <c r="D997" s="53"/>
      <c r="E997" s="53"/>
      <c r="F997" s="53"/>
      <c r="G997" s="53"/>
      <c r="H997" s="53"/>
      <c r="I997" s="53"/>
    </row>
    <row r="998" spans="4:9" x14ac:dyDescent="0.25">
      <c r="D998" s="53"/>
      <c r="E998" s="53"/>
      <c r="F998" s="53"/>
      <c r="G998" s="53"/>
      <c r="H998" s="53"/>
      <c r="I998" s="53"/>
    </row>
    <row r="999" spans="4:9" x14ac:dyDescent="0.25">
      <c r="D999" s="53"/>
      <c r="E999" s="53"/>
      <c r="F999" s="53"/>
      <c r="G999" s="53"/>
      <c r="H999" s="53"/>
      <c r="I999" s="53"/>
    </row>
    <row r="1000" spans="4:9" x14ac:dyDescent="0.25">
      <c r="D1000" s="53"/>
      <c r="E1000" s="53"/>
      <c r="F1000" s="53"/>
      <c r="G1000" s="53"/>
      <c r="H1000" s="53"/>
      <c r="I1000" s="53"/>
    </row>
    <row r="1001" spans="4:9" x14ac:dyDescent="0.25">
      <c r="D1001" s="53"/>
      <c r="E1001" s="53"/>
      <c r="F1001" s="53"/>
      <c r="G1001" s="53"/>
      <c r="H1001" s="53"/>
      <c r="I1001" s="53"/>
    </row>
    <row r="1002" spans="4:9" x14ac:dyDescent="0.25">
      <c r="D1002" s="53"/>
      <c r="E1002" s="53"/>
      <c r="F1002" s="53"/>
      <c r="G1002" s="53"/>
      <c r="H1002" s="53"/>
      <c r="I1002" s="53"/>
    </row>
    <row r="1003" spans="4:9" x14ac:dyDescent="0.25">
      <c r="D1003" s="53"/>
      <c r="E1003" s="53"/>
      <c r="F1003" s="53"/>
      <c r="G1003" s="53"/>
      <c r="H1003" s="53"/>
      <c r="I1003" s="53"/>
    </row>
    <row r="1004" spans="4:9" x14ac:dyDescent="0.25">
      <c r="D1004" s="53"/>
      <c r="E1004" s="53"/>
      <c r="F1004" s="53"/>
      <c r="G1004" s="53"/>
      <c r="H1004" s="53"/>
      <c r="I1004" s="53"/>
    </row>
    <row r="1005" spans="4:9" x14ac:dyDescent="0.25">
      <c r="D1005" s="53"/>
      <c r="E1005" s="53"/>
      <c r="F1005" s="53"/>
      <c r="G1005" s="53"/>
      <c r="H1005" s="53"/>
      <c r="I1005" s="53"/>
    </row>
    <row r="1006" spans="4:9" x14ac:dyDescent="0.25">
      <c r="D1006" s="53"/>
      <c r="E1006" s="53"/>
      <c r="F1006" s="53"/>
      <c r="G1006" s="53"/>
      <c r="H1006" s="53"/>
      <c r="I1006" s="53"/>
    </row>
    <row r="1007" spans="4:9" x14ac:dyDescent="0.25">
      <c r="D1007" s="53"/>
      <c r="E1007" s="53"/>
      <c r="F1007" s="53"/>
      <c r="G1007" s="53"/>
      <c r="H1007" s="53"/>
      <c r="I1007" s="53"/>
    </row>
    <row r="1008" spans="4:9" x14ac:dyDescent="0.25">
      <c r="D1008" s="53"/>
      <c r="E1008" s="53"/>
      <c r="F1008" s="53"/>
      <c r="G1008" s="53"/>
      <c r="H1008" s="53"/>
      <c r="I1008" s="53"/>
    </row>
    <row r="1009" spans="4:9" x14ac:dyDescent="0.25">
      <c r="D1009" s="53"/>
      <c r="E1009" s="53"/>
      <c r="F1009" s="53"/>
      <c r="G1009" s="53"/>
      <c r="H1009" s="53"/>
      <c r="I1009" s="53"/>
    </row>
    <row r="1010" spans="4:9" x14ac:dyDescent="0.25">
      <c r="D1010" s="53"/>
      <c r="E1010" s="53"/>
      <c r="F1010" s="53"/>
      <c r="G1010" s="53"/>
      <c r="H1010" s="53"/>
      <c r="I1010" s="53"/>
    </row>
    <row r="1011" spans="4:9" x14ac:dyDescent="0.25">
      <c r="D1011" s="53"/>
      <c r="E1011" s="53"/>
      <c r="F1011" s="53"/>
      <c r="G1011" s="53"/>
      <c r="H1011" s="53"/>
      <c r="I1011" s="53"/>
    </row>
    <row r="1012" spans="4:9" x14ac:dyDescent="0.25">
      <c r="D1012" s="53"/>
      <c r="E1012" s="53"/>
      <c r="F1012" s="53"/>
      <c r="G1012" s="53"/>
      <c r="H1012" s="53"/>
      <c r="I1012" s="53"/>
    </row>
    <row r="1013" spans="4:9" x14ac:dyDescent="0.25">
      <c r="D1013" s="53"/>
      <c r="E1013" s="53"/>
      <c r="F1013" s="53"/>
      <c r="G1013" s="53"/>
      <c r="H1013" s="53"/>
      <c r="I1013" s="53"/>
    </row>
    <row r="1014" spans="4:9" x14ac:dyDescent="0.25">
      <c r="D1014" s="53"/>
      <c r="E1014" s="53"/>
      <c r="F1014" s="53"/>
      <c r="G1014" s="53"/>
      <c r="H1014" s="53"/>
      <c r="I1014" s="53"/>
    </row>
    <row r="1015" spans="4:9" x14ac:dyDescent="0.25">
      <c r="D1015" s="53"/>
      <c r="E1015" s="53"/>
      <c r="F1015" s="53"/>
      <c r="G1015" s="53"/>
      <c r="H1015" s="53"/>
      <c r="I1015" s="53"/>
    </row>
    <row r="1016" spans="4:9" x14ac:dyDescent="0.25">
      <c r="D1016" s="53"/>
      <c r="E1016" s="53"/>
      <c r="F1016" s="53"/>
      <c r="G1016" s="53"/>
      <c r="H1016" s="53"/>
      <c r="I1016" s="53"/>
    </row>
    <row r="1017" spans="4:9" x14ac:dyDescent="0.25">
      <c r="D1017" s="53"/>
      <c r="E1017" s="53"/>
      <c r="F1017" s="53"/>
      <c r="G1017" s="53"/>
      <c r="H1017" s="53"/>
      <c r="I1017" s="53"/>
    </row>
    <row r="1018" spans="4:9" x14ac:dyDescent="0.25">
      <c r="D1018" s="53"/>
      <c r="E1018" s="53"/>
      <c r="F1018" s="53"/>
      <c r="G1018" s="53"/>
      <c r="H1018" s="53"/>
      <c r="I1018" s="53"/>
    </row>
    <row r="1019" spans="4:9" x14ac:dyDescent="0.25">
      <c r="D1019" s="53"/>
      <c r="E1019" s="53"/>
      <c r="F1019" s="53"/>
      <c r="G1019" s="53"/>
      <c r="H1019" s="53"/>
      <c r="I1019" s="53"/>
    </row>
    <row r="1020" spans="4:9" x14ac:dyDescent="0.25">
      <c r="D1020" s="53"/>
      <c r="E1020" s="53"/>
      <c r="F1020" s="53"/>
      <c r="G1020" s="53"/>
      <c r="H1020" s="53"/>
      <c r="I1020" s="53"/>
    </row>
    <row r="1021" spans="4:9" x14ac:dyDescent="0.25">
      <c r="D1021" s="53"/>
      <c r="E1021" s="53"/>
      <c r="F1021" s="53"/>
      <c r="G1021" s="53"/>
      <c r="H1021" s="53"/>
      <c r="I1021" s="53"/>
    </row>
    <row r="1022" spans="4:9" x14ac:dyDescent="0.25">
      <c r="D1022" s="53"/>
      <c r="E1022" s="53"/>
      <c r="F1022" s="53"/>
      <c r="G1022" s="53"/>
      <c r="H1022" s="53"/>
      <c r="I1022" s="53"/>
    </row>
    <row r="1023" spans="4:9" x14ac:dyDescent="0.25">
      <c r="D1023" s="53"/>
      <c r="E1023" s="53"/>
      <c r="F1023" s="53"/>
      <c r="G1023" s="53"/>
      <c r="H1023" s="53"/>
      <c r="I1023" s="53"/>
    </row>
    <row r="1024" spans="4:9" x14ac:dyDescent="0.25">
      <c r="D1024" s="53"/>
      <c r="E1024" s="53"/>
      <c r="F1024" s="53"/>
      <c r="G1024" s="53"/>
      <c r="H1024" s="53"/>
      <c r="I1024" s="53"/>
    </row>
    <row r="1025" spans="4:9" x14ac:dyDescent="0.25">
      <c r="D1025" s="53"/>
      <c r="E1025" s="53"/>
      <c r="F1025" s="53"/>
      <c r="G1025" s="53"/>
      <c r="H1025" s="53"/>
      <c r="I1025" s="53"/>
    </row>
    <row r="1026" spans="4:9" x14ac:dyDescent="0.25">
      <c r="D1026" s="53"/>
      <c r="E1026" s="53"/>
      <c r="F1026" s="53"/>
      <c r="G1026" s="53"/>
      <c r="H1026" s="53"/>
      <c r="I1026" s="53"/>
    </row>
    <row r="1027" spans="4:9" x14ac:dyDescent="0.25">
      <c r="D1027" s="53"/>
      <c r="E1027" s="53"/>
      <c r="F1027" s="53"/>
      <c r="G1027" s="53"/>
      <c r="H1027" s="53"/>
      <c r="I1027" s="53"/>
    </row>
    <row r="1028" spans="4:9" x14ac:dyDescent="0.25">
      <c r="D1028" s="53"/>
      <c r="E1028" s="53"/>
      <c r="F1028" s="53"/>
      <c r="G1028" s="53"/>
      <c r="H1028" s="53"/>
      <c r="I1028" s="53"/>
    </row>
    <row r="1029" spans="4:9" x14ac:dyDescent="0.25">
      <c r="D1029" s="53"/>
      <c r="E1029" s="53"/>
      <c r="F1029" s="53"/>
      <c r="G1029" s="53"/>
      <c r="H1029" s="53"/>
      <c r="I1029" s="53"/>
    </row>
    <row r="1030" spans="4:9" x14ac:dyDescent="0.25">
      <c r="D1030" s="53"/>
      <c r="E1030" s="53"/>
      <c r="F1030" s="53"/>
      <c r="G1030" s="53"/>
      <c r="H1030" s="53"/>
      <c r="I1030" s="53"/>
    </row>
    <row r="1031" spans="4:9" x14ac:dyDescent="0.25">
      <c r="D1031" s="53"/>
      <c r="E1031" s="53"/>
      <c r="F1031" s="53"/>
      <c r="G1031" s="53"/>
      <c r="H1031" s="53"/>
      <c r="I1031" s="53"/>
    </row>
    <row r="1032" spans="4:9" x14ac:dyDescent="0.25">
      <c r="D1032" s="53"/>
      <c r="E1032" s="53"/>
      <c r="F1032" s="53"/>
      <c r="G1032" s="53"/>
      <c r="H1032" s="53"/>
      <c r="I1032" s="53"/>
    </row>
    <row r="1033" spans="4:9" x14ac:dyDescent="0.25">
      <c r="D1033" s="53"/>
      <c r="E1033" s="53"/>
      <c r="F1033" s="53"/>
      <c r="G1033" s="53"/>
      <c r="H1033" s="53"/>
      <c r="I1033" s="53"/>
    </row>
    <row r="1034" spans="4:9" x14ac:dyDescent="0.25">
      <c r="D1034" s="53"/>
      <c r="E1034" s="53"/>
      <c r="F1034" s="53"/>
      <c r="G1034" s="53"/>
      <c r="H1034" s="53"/>
      <c r="I1034" s="53"/>
    </row>
    <row r="1035" spans="4:9" x14ac:dyDescent="0.25">
      <c r="D1035" s="53"/>
      <c r="E1035" s="53"/>
      <c r="F1035" s="53"/>
      <c r="G1035" s="53"/>
      <c r="H1035" s="53"/>
      <c r="I1035" s="53"/>
    </row>
    <row r="1036" spans="4:9" x14ac:dyDescent="0.25">
      <c r="D1036" s="53"/>
      <c r="E1036" s="53"/>
      <c r="F1036" s="53"/>
      <c r="G1036" s="53"/>
      <c r="H1036" s="53"/>
      <c r="I1036" s="53"/>
    </row>
    <row r="1037" spans="4:9" x14ac:dyDescent="0.25">
      <c r="D1037" s="53"/>
      <c r="E1037" s="53"/>
      <c r="F1037" s="53"/>
      <c r="G1037" s="53"/>
      <c r="H1037" s="53"/>
      <c r="I1037" s="53"/>
    </row>
    <row r="1038" spans="4:9" x14ac:dyDescent="0.25">
      <c r="D1038" s="53"/>
      <c r="E1038" s="53"/>
      <c r="F1038" s="53"/>
      <c r="G1038" s="53"/>
      <c r="H1038" s="53"/>
      <c r="I1038" s="53"/>
    </row>
    <row r="1039" spans="4:9" x14ac:dyDescent="0.25">
      <c r="D1039" s="53"/>
      <c r="E1039" s="53"/>
      <c r="F1039" s="53"/>
      <c r="G1039" s="53"/>
      <c r="H1039" s="53"/>
      <c r="I1039" s="53"/>
    </row>
    <row r="1040" spans="4:9" x14ac:dyDescent="0.25">
      <c r="D1040" s="53"/>
      <c r="E1040" s="53"/>
      <c r="F1040" s="53"/>
      <c r="G1040" s="53"/>
      <c r="H1040" s="53"/>
      <c r="I1040" s="53"/>
    </row>
    <row r="1041" spans="4:9" x14ac:dyDescent="0.25">
      <c r="D1041" s="53"/>
      <c r="E1041" s="53"/>
      <c r="F1041" s="53"/>
      <c r="G1041" s="53"/>
      <c r="H1041" s="53"/>
      <c r="I1041" s="53"/>
    </row>
    <row r="1042" spans="4:9" x14ac:dyDescent="0.25">
      <c r="D1042" s="53"/>
      <c r="E1042" s="53"/>
      <c r="F1042" s="53"/>
      <c r="G1042" s="53"/>
      <c r="H1042" s="53"/>
      <c r="I1042" s="53"/>
    </row>
    <row r="1043" spans="4:9" x14ac:dyDescent="0.25">
      <c r="D1043" s="53"/>
      <c r="E1043" s="53"/>
      <c r="F1043" s="53"/>
      <c r="G1043" s="53"/>
      <c r="H1043" s="53"/>
      <c r="I1043" s="53"/>
    </row>
    <row r="1044" spans="4:9" x14ac:dyDescent="0.25">
      <c r="D1044" s="53"/>
      <c r="E1044" s="53"/>
      <c r="F1044" s="53"/>
      <c r="G1044" s="53"/>
      <c r="H1044" s="53"/>
      <c r="I1044" s="53"/>
    </row>
    <row r="1045" spans="4:9" x14ac:dyDescent="0.25">
      <c r="D1045" s="53"/>
      <c r="E1045" s="53"/>
      <c r="F1045" s="53"/>
      <c r="G1045" s="53"/>
      <c r="H1045" s="53"/>
      <c r="I1045" s="53"/>
    </row>
    <row r="1046" spans="4:9" x14ac:dyDescent="0.25">
      <c r="D1046" s="53"/>
      <c r="E1046" s="53"/>
      <c r="F1046" s="53"/>
      <c r="G1046" s="53"/>
      <c r="H1046" s="53"/>
      <c r="I1046" s="53"/>
    </row>
    <row r="1047" spans="4:9" x14ac:dyDescent="0.25">
      <c r="D1047" s="53"/>
      <c r="E1047" s="53"/>
      <c r="F1047" s="53"/>
      <c r="G1047" s="53"/>
      <c r="H1047" s="53"/>
      <c r="I1047" s="53"/>
    </row>
    <row r="1048" spans="4:9" x14ac:dyDescent="0.25">
      <c r="D1048" s="53"/>
      <c r="E1048" s="53"/>
      <c r="F1048" s="53"/>
      <c r="G1048" s="53"/>
      <c r="H1048" s="53"/>
      <c r="I1048" s="53"/>
    </row>
    <row r="1049" spans="4:9" x14ac:dyDescent="0.25">
      <c r="D1049" s="53"/>
      <c r="E1049" s="53"/>
      <c r="F1049" s="53"/>
      <c r="G1049" s="53"/>
      <c r="H1049" s="53"/>
      <c r="I1049" s="53"/>
    </row>
    <row r="1050" spans="4:9" x14ac:dyDescent="0.25">
      <c r="D1050" s="53"/>
      <c r="E1050" s="53"/>
      <c r="F1050" s="53"/>
      <c r="G1050" s="53"/>
      <c r="H1050" s="53"/>
      <c r="I1050" s="53"/>
    </row>
    <row r="1051" spans="4:9" x14ac:dyDescent="0.25">
      <c r="D1051" s="53"/>
      <c r="E1051" s="53"/>
      <c r="F1051" s="53"/>
      <c r="G1051" s="53"/>
      <c r="H1051" s="53"/>
      <c r="I1051" s="53"/>
    </row>
    <row r="1052" spans="4:9" x14ac:dyDescent="0.25">
      <c r="D1052" s="53"/>
      <c r="E1052" s="53"/>
      <c r="F1052" s="53"/>
      <c r="G1052" s="53"/>
      <c r="H1052" s="53"/>
      <c r="I1052" s="53"/>
    </row>
    <row r="1053" spans="4:9" x14ac:dyDescent="0.25">
      <c r="D1053" s="53"/>
      <c r="E1053" s="53"/>
      <c r="F1053" s="53"/>
      <c r="G1053" s="53"/>
      <c r="H1053" s="53"/>
      <c r="I1053" s="53"/>
    </row>
    <row r="1054" spans="4:9" x14ac:dyDescent="0.25">
      <c r="D1054" s="53"/>
      <c r="E1054" s="53"/>
      <c r="F1054" s="53"/>
      <c r="G1054" s="53"/>
      <c r="H1054" s="53"/>
      <c r="I1054" s="53"/>
    </row>
    <row r="1055" spans="4:9" x14ac:dyDescent="0.25">
      <c r="D1055" s="53"/>
      <c r="E1055" s="53"/>
      <c r="F1055" s="53"/>
      <c r="G1055" s="53"/>
      <c r="H1055" s="53"/>
      <c r="I1055" s="53"/>
    </row>
    <row r="1056" spans="4:9" x14ac:dyDescent="0.25">
      <c r="D1056" s="53"/>
      <c r="E1056" s="53"/>
      <c r="F1056" s="53"/>
      <c r="G1056" s="53"/>
      <c r="H1056" s="53"/>
      <c r="I1056" s="53"/>
    </row>
    <row r="1057" spans="4:9" x14ac:dyDescent="0.25">
      <c r="D1057" s="53"/>
      <c r="E1057" s="53"/>
      <c r="F1057" s="53"/>
      <c r="G1057" s="53"/>
      <c r="H1057" s="53"/>
      <c r="I1057" s="53"/>
    </row>
    <row r="1058" spans="4:9" x14ac:dyDescent="0.25">
      <c r="D1058" s="53"/>
      <c r="E1058" s="53"/>
      <c r="F1058" s="53"/>
      <c r="G1058" s="53"/>
      <c r="H1058" s="53"/>
      <c r="I1058" s="53"/>
    </row>
    <row r="1059" spans="4:9" x14ac:dyDescent="0.25">
      <c r="D1059" s="53"/>
      <c r="E1059" s="53"/>
      <c r="F1059" s="53"/>
      <c r="G1059" s="53"/>
      <c r="H1059" s="53"/>
      <c r="I1059" s="53"/>
    </row>
    <row r="1060" spans="4:9" x14ac:dyDescent="0.25">
      <c r="D1060" s="53"/>
      <c r="E1060" s="53"/>
      <c r="F1060" s="53"/>
      <c r="G1060" s="53"/>
      <c r="H1060" s="53"/>
      <c r="I1060" s="53"/>
    </row>
    <row r="1061" spans="4:9" x14ac:dyDescent="0.25">
      <c r="D1061" s="53"/>
      <c r="E1061" s="53"/>
      <c r="F1061" s="53"/>
      <c r="G1061" s="53"/>
      <c r="H1061" s="53"/>
      <c r="I1061" s="53"/>
    </row>
    <row r="1062" spans="4:9" x14ac:dyDescent="0.25">
      <c r="D1062" s="53"/>
      <c r="E1062" s="53"/>
      <c r="F1062" s="53"/>
      <c r="G1062" s="53"/>
      <c r="H1062" s="53"/>
      <c r="I1062" s="53"/>
    </row>
    <row r="1063" spans="4:9" x14ac:dyDescent="0.25">
      <c r="D1063" s="53"/>
      <c r="E1063" s="53"/>
      <c r="F1063" s="53"/>
      <c r="G1063" s="53"/>
      <c r="H1063" s="53"/>
      <c r="I1063" s="53"/>
    </row>
    <row r="1064" spans="4:9" x14ac:dyDescent="0.25">
      <c r="D1064" s="53"/>
      <c r="E1064" s="53"/>
      <c r="F1064" s="53"/>
      <c r="G1064" s="53"/>
      <c r="H1064" s="53"/>
      <c r="I1064" s="53"/>
    </row>
    <row r="1065" spans="4:9" x14ac:dyDescent="0.25">
      <c r="D1065" s="53"/>
      <c r="E1065" s="53"/>
      <c r="F1065" s="53"/>
      <c r="G1065" s="53"/>
      <c r="H1065" s="53"/>
      <c r="I1065" s="53"/>
    </row>
    <row r="1066" spans="4:9" x14ac:dyDescent="0.25">
      <c r="D1066" s="53"/>
      <c r="E1066" s="53"/>
      <c r="F1066" s="53"/>
      <c r="G1066" s="53"/>
      <c r="H1066" s="53"/>
      <c r="I1066" s="53"/>
    </row>
    <row r="1067" spans="4:9" x14ac:dyDescent="0.25">
      <c r="D1067" s="53"/>
      <c r="E1067" s="53"/>
      <c r="F1067" s="53"/>
      <c r="G1067" s="53"/>
      <c r="H1067" s="53"/>
      <c r="I1067" s="53"/>
    </row>
    <row r="1068" spans="4:9" x14ac:dyDescent="0.25">
      <c r="D1068" s="53"/>
      <c r="E1068" s="53"/>
      <c r="F1068" s="53"/>
      <c r="G1068" s="53"/>
      <c r="H1068" s="53"/>
      <c r="I1068" s="53"/>
    </row>
    <row r="1069" spans="4:9" x14ac:dyDescent="0.25">
      <c r="D1069" s="53"/>
      <c r="E1069" s="53"/>
      <c r="F1069" s="53"/>
      <c r="G1069" s="53"/>
      <c r="H1069" s="53"/>
      <c r="I1069" s="53"/>
    </row>
    <row r="1070" spans="4:9" x14ac:dyDescent="0.25">
      <c r="D1070" s="53"/>
      <c r="E1070" s="53"/>
      <c r="F1070" s="53"/>
      <c r="G1070" s="53"/>
      <c r="H1070" s="53"/>
      <c r="I1070" s="53"/>
    </row>
    <row r="1071" spans="4:9" x14ac:dyDescent="0.25">
      <c r="D1071" s="53"/>
      <c r="E1071" s="53"/>
      <c r="F1071" s="53"/>
      <c r="G1071" s="53"/>
      <c r="H1071" s="53"/>
      <c r="I1071" s="53"/>
    </row>
    <row r="1072" spans="4:9" x14ac:dyDescent="0.25">
      <c r="D1072" s="53"/>
      <c r="E1072" s="53"/>
      <c r="F1072" s="53"/>
      <c r="G1072" s="53"/>
      <c r="H1072" s="53"/>
      <c r="I1072" s="53"/>
    </row>
    <row r="1073" spans="4:9" x14ac:dyDescent="0.25">
      <c r="D1073" s="53"/>
      <c r="E1073" s="53"/>
      <c r="F1073" s="53"/>
      <c r="G1073" s="53"/>
      <c r="H1073" s="53"/>
      <c r="I1073" s="53"/>
    </row>
    <row r="1074" spans="4:9" x14ac:dyDescent="0.25">
      <c r="D1074" s="53"/>
      <c r="E1074" s="53"/>
      <c r="F1074" s="53"/>
      <c r="G1074" s="53"/>
      <c r="H1074" s="53"/>
      <c r="I1074" s="53"/>
    </row>
    <row r="1075" spans="4:9" x14ac:dyDescent="0.25">
      <c r="D1075" s="53"/>
      <c r="E1075" s="53"/>
      <c r="F1075" s="53"/>
      <c r="G1075" s="53"/>
      <c r="H1075" s="53"/>
      <c r="I1075" s="53"/>
    </row>
    <row r="1076" spans="4:9" x14ac:dyDescent="0.25">
      <c r="D1076" s="53"/>
      <c r="E1076" s="53"/>
      <c r="F1076" s="53"/>
      <c r="G1076" s="53"/>
      <c r="H1076" s="53"/>
      <c r="I1076" s="53"/>
    </row>
    <row r="1077" spans="4:9" x14ac:dyDescent="0.25">
      <c r="D1077" s="53"/>
      <c r="E1077" s="53"/>
      <c r="F1077" s="53"/>
      <c r="G1077" s="53"/>
      <c r="H1077" s="53"/>
      <c r="I1077" s="53"/>
    </row>
    <row r="1078" spans="4:9" x14ac:dyDescent="0.25">
      <c r="D1078" s="53"/>
      <c r="E1078" s="53"/>
      <c r="F1078" s="53"/>
      <c r="G1078" s="53"/>
      <c r="H1078" s="53"/>
      <c r="I1078" s="53"/>
    </row>
    <row r="1079" spans="4:9" x14ac:dyDescent="0.25">
      <c r="D1079" s="53"/>
      <c r="E1079" s="53"/>
      <c r="F1079" s="53"/>
      <c r="G1079" s="53"/>
      <c r="H1079" s="53"/>
      <c r="I1079" s="53"/>
    </row>
    <row r="1080" spans="4:9" x14ac:dyDescent="0.25">
      <c r="D1080" s="53"/>
      <c r="E1080" s="53"/>
      <c r="F1080" s="53"/>
      <c r="G1080" s="53"/>
      <c r="H1080" s="53"/>
      <c r="I1080" s="53"/>
    </row>
    <row r="1081" spans="4:9" x14ac:dyDescent="0.25">
      <c r="D1081" s="53"/>
      <c r="E1081" s="53"/>
      <c r="F1081" s="53"/>
      <c r="G1081" s="53"/>
      <c r="H1081" s="53"/>
      <c r="I1081" s="53"/>
    </row>
    <row r="1082" spans="4:9" x14ac:dyDescent="0.25">
      <c r="D1082" s="53"/>
      <c r="E1082" s="53"/>
      <c r="F1082" s="53"/>
      <c r="G1082" s="53"/>
      <c r="H1082" s="53"/>
      <c r="I1082" s="53"/>
    </row>
    <row r="1083" spans="4:9" x14ac:dyDescent="0.25">
      <c r="D1083" s="53"/>
      <c r="E1083" s="53"/>
      <c r="F1083" s="53"/>
      <c r="G1083" s="53"/>
      <c r="H1083" s="53"/>
      <c r="I1083" s="53"/>
    </row>
    <row r="1084" spans="4:9" x14ac:dyDescent="0.25">
      <c r="D1084" s="53"/>
      <c r="E1084" s="53"/>
      <c r="F1084" s="53"/>
      <c r="G1084" s="53"/>
      <c r="H1084" s="53"/>
      <c r="I1084" s="53"/>
    </row>
    <row r="1085" spans="4:9" x14ac:dyDescent="0.25">
      <c r="D1085" s="53"/>
      <c r="E1085" s="53"/>
      <c r="F1085" s="53"/>
      <c r="G1085" s="53"/>
      <c r="H1085" s="53"/>
      <c r="I1085" s="53"/>
    </row>
    <row r="1086" spans="4:9" x14ac:dyDescent="0.25">
      <c r="D1086" s="53"/>
      <c r="E1086" s="53"/>
      <c r="F1086" s="53"/>
      <c r="G1086" s="53"/>
      <c r="H1086" s="53"/>
      <c r="I1086" s="53"/>
    </row>
    <row r="1087" spans="4:9" x14ac:dyDescent="0.25">
      <c r="D1087" s="53"/>
      <c r="E1087" s="53"/>
      <c r="F1087" s="53"/>
      <c r="G1087" s="53"/>
      <c r="H1087" s="53"/>
      <c r="I1087" s="53"/>
    </row>
    <row r="1088" spans="4:9" x14ac:dyDescent="0.25">
      <c r="D1088" s="53"/>
      <c r="E1088" s="53"/>
      <c r="F1088" s="53"/>
      <c r="G1088" s="53"/>
      <c r="H1088" s="53"/>
      <c r="I1088" s="53"/>
    </row>
    <row r="1089" spans="4:9" x14ac:dyDescent="0.25">
      <c r="D1089" s="53"/>
      <c r="E1089" s="53"/>
      <c r="F1089" s="53"/>
      <c r="G1089" s="53"/>
      <c r="H1089" s="53"/>
      <c r="I1089" s="53"/>
    </row>
    <row r="1090" spans="4:9" x14ac:dyDescent="0.25">
      <c r="D1090" s="53"/>
      <c r="E1090" s="53"/>
      <c r="F1090" s="53"/>
      <c r="G1090" s="53"/>
      <c r="H1090" s="53"/>
      <c r="I1090" s="53"/>
    </row>
    <row r="1091" spans="4:9" x14ac:dyDescent="0.25">
      <c r="D1091" s="53"/>
      <c r="E1091" s="53"/>
      <c r="F1091" s="53"/>
      <c r="G1091" s="53"/>
      <c r="H1091" s="53"/>
      <c r="I1091" s="53"/>
    </row>
    <row r="1092" spans="4:9" x14ac:dyDescent="0.25">
      <c r="D1092" s="53"/>
      <c r="E1092" s="53"/>
      <c r="F1092" s="53"/>
      <c r="G1092" s="53"/>
      <c r="H1092" s="53"/>
      <c r="I1092" s="53"/>
    </row>
    <row r="1093" spans="4:9" x14ac:dyDescent="0.25">
      <c r="D1093" s="53"/>
      <c r="E1093" s="53"/>
      <c r="F1093" s="53"/>
      <c r="G1093" s="53"/>
      <c r="H1093" s="53"/>
      <c r="I1093" s="53"/>
    </row>
    <row r="1094" spans="4:9" x14ac:dyDescent="0.25">
      <c r="D1094" s="53"/>
      <c r="E1094" s="53"/>
      <c r="F1094" s="53"/>
      <c r="G1094" s="53"/>
      <c r="H1094" s="53"/>
      <c r="I1094" s="53"/>
    </row>
    <row r="1095" spans="4:9" x14ac:dyDescent="0.25">
      <c r="D1095" s="53"/>
      <c r="E1095" s="53"/>
      <c r="F1095" s="53"/>
      <c r="G1095" s="53"/>
      <c r="H1095" s="53"/>
      <c r="I1095" s="53"/>
    </row>
    <row r="1096" spans="4:9" x14ac:dyDescent="0.25">
      <c r="D1096" s="53"/>
      <c r="E1096" s="53"/>
      <c r="F1096" s="53"/>
      <c r="G1096" s="53"/>
      <c r="H1096" s="53"/>
      <c r="I1096" s="53"/>
    </row>
    <row r="1097" spans="4:9" x14ac:dyDescent="0.25">
      <c r="D1097" s="53"/>
      <c r="E1097" s="53"/>
      <c r="F1097" s="53"/>
      <c r="G1097" s="53"/>
      <c r="H1097" s="53"/>
      <c r="I1097" s="53"/>
    </row>
    <row r="1098" spans="4:9" x14ac:dyDescent="0.25">
      <c r="D1098" s="53"/>
      <c r="E1098" s="53"/>
      <c r="F1098" s="53"/>
      <c r="G1098" s="53"/>
      <c r="H1098" s="53"/>
      <c r="I1098" s="53"/>
    </row>
    <row r="1099" spans="4:9" x14ac:dyDescent="0.25">
      <c r="D1099" s="53"/>
      <c r="E1099" s="53"/>
      <c r="F1099" s="53"/>
      <c r="G1099" s="53"/>
      <c r="H1099" s="53"/>
      <c r="I1099" s="53"/>
    </row>
    <row r="1100" spans="4:9" x14ac:dyDescent="0.25">
      <c r="D1100" s="53"/>
      <c r="E1100" s="53"/>
      <c r="F1100" s="53"/>
      <c r="G1100" s="53"/>
      <c r="H1100" s="53"/>
      <c r="I1100" s="53"/>
    </row>
    <row r="1101" spans="4:9" x14ac:dyDescent="0.25">
      <c r="D1101" s="53"/>
      <c r="E1101" s="53"/>
      <c r="F1101" s="53"/>
      <c r="G1101" s="53"/>
      <c r="H1101" s="53"/>
      <c r="I1101" s="53"/>
    </row>
    <row r="1102" spans="4:9" x14ac:dyDescent="0.25">
      <c r="D1102" s="53"/>
      <c r="E1102" s="53"/>
      <c r="F1102" s="53"/>
      <c r="G1102" s="53"/>
      <c r="H1102" s="53"/>
      <c r="I1102" s="53"/>
    </row>
    <row r="1103" spans="4:9" x14ac:dyDescent="0.25">
      <c r="D1103" s="53"/>
      <c r="E1103" s="53"/>
      <c r="F1103" s="53"/>
      <c r="G1103" s="53"/>
      <c r="H1103" s="53"/>
      <c r="I1103" s="53"/>
    </row>
    <row r="1104" spans="4:9" x14ac:dyDescent="0.25">
      <c r="D1104" s="53"/>
      <c r="E1104" s="53"/>
      <c r="F1104" s="53"/>
      <c r="G1104" s="53"/>
      <c r="H1104" s="53"/>
      <c r="I1104" s="53"/>
    </row>
    <row r="1105" spans="4:9" x14ac:dyDescent="0.25">
      <c r="D1105" s="53"/>
      <c r="E1105" s="53"/>
      <c r="F1105" s="53"/>
      <c r="G1105" s="53"/>
      <c r="H1105" s="53"/>
      <c r="I1105" s="53"/>
    </row>
    <row r="1106" spans="4:9" x14ac:dyDescent="0.25">
      <c r="D1106" s="53"/>
      <c r="E1106" s="53"/>
      <c r="F1106" s="53"/>
      <c r="G1106" s="53"/>
      <c r="H1106" s="53"/>
      <c r="I1106" s="53"/>
    </row>
    <row r="1107" spans="4:9" x14ac:dyDescent="0.25">
      <c r="D1107" s="53"/>
      <c r="E1107" s="53"/>
      <c r="F1107" s="53"/>
      <c r="G1107" s="53"/>
      <c r="H1107" s="53"/>
      <c r="I1107" s="53"/>
    </row>
    <row r="1108" spans="4:9" x14ac:dyDescent="0.25">
      <c r="D1108" s="53"/>
      <c r="E1108" s="53"/>
      <c r="F1108" s="53"/>
      <c r="G1108" s="53"/>
      <c r="H1108" s="53"/>
      <c r="I1108" s="53"/>
    </row>
    <row r="1109" spans="4:9" x14ac:dyDescent="0.25">
      <c r="D1109" s="53"/>
      <c r="E1109" s="53"/>
      <c r="F1109" s="53"/>
      <c r="G1109" s="53"/>
      <c r="H1109" s="53"/>
      <c r="I1109" s="53"/>
    </row>
    <row r="1110" spans="4:9" x14ac:dyDescent="0.25">
      <c r="D1110" s="53"/>
      <c r="E1110" s="53"/>
      <c r="F1110" s="53"/>
      <c r="G1110" s="53"/>
      <c r="H1110" s="53"/>
      <c r="I1110" s="53"/>
    </row>
    <row r="1111" spans="4:9" x14ac:dyDescent="0.25">
      <c r="D1111" s="53"/>
      <c r="E1111" s="53"/>
      <c r="F1111" s="53"/>
      <c r="G1111" s="53"/>
      <c r="H1111" s="53"/>
      <c r="I1111" s="53"/>
    </row>
    <row r="1112" spans="4:9" x14ac:dyDescent="0.25">
      <c r="D1112" s="53"/>
      <c r="E1112" s="53"/>
      <c r="F1112" s="53"/>
      <c r="G1112" s="53"/>
      <c r="H1112" s="53"/>
      <c r="I1112" s="53"/>
    </row>
    <row r="1113" spans="4:9" x14ac:dyDescent="0.25">
      <c r="D1113" s="53"/>
      <c r="E1113" s="53"/>
      <c r="F1113" s="53"/>
      <c r="G1113" s="53"/>
      <c r="H1113" s="53"/>
      <c r="I1113" s="53"/>
    </row>
    <row r="1114" spans="4:9" x14ac:dyDescent="0.25">
      <c r="D1114" s="53"/>
      <c r="E1114" s="53"/>
      <c r="F1114" s="53"/>
      <c r="G1114" s="53"/>
      <c r="H1114" s="53"/>
      <c r="I1114" s="53"/>
    </row>
    <row r="1115" spans="4:9" x14ac:dyDescent="0.25">
      <c r="D1115" s="53"/>
      <c r="E1115" s="53"/>
      <c r="F1115" s="53"/>
      <c r="G1115" s="53"/>
      <c r="H1115" s="53"/>
      <c r="I1115" s="53"/>
    </row>
    <row r="1116" spans="4:9" x14ac:dyDescent="0.25">
      <c r="D1116" s="53"/>
      <c r="E1116" s="53"/>
      <c r="F1116" s="53"/>
      <c r="G1116" s="53"/>
      <c r="H1116" s="53"/>
      <c r="I1116" s="53"/>
    </row>
    <row r="1117" spans="4:9" x14ac:dyDescent="0.25">
      <c r="D1117" s="53"/>
      <c r="E1117" s="53"/>
      <c r="F1117" s="53"/>
      <c r="G1117" s="53"/>
      <c r="H1117" s="53"/>
      <c r="I1117" s="53"/>
    </row>
    <row r="1118" spans="4:9" x14ac:dyDescent="0.25">
      <c r="D1118" s="53"/>
      <c r="E1118" s="53"/>
      <c r="F1118" s="53"/>
      <c r="G1118" s="53"/>
      <c r="H1118" s="53"/>
      <c r="I1118" s="53"/>
    </row>
    <row r="1119" spans="4:9" x14ac:dyDescent="0.25">
      <c r="D1119" s="53"/>
      <c r="E1119" s="53"/>
      <c r="F1119" s="53"/>
      <c r="G1119" s="53"/>
      <c r="H1119" s="53"/>
      <c r="I1119" s="53"/>
    </row>
    <row r="1120" spans="4:9" x14ac:dyDescent="0.25">
      <c r="D1120" s="53"/>
      <c r="E1120" s="53"/>
      <c r="F1120" s="53"/>
      <c r="G1120" s="53"/>
      <c r="H1120" s="53"/>
      <c r="I1120" s="53"/>
    </row>
    <row r="1121" spans="4:9" x14ac:dyDescent="0.25">
      <c r="D1121" s="53"/>
      <c r="E1121" s="53"/>
      <c r="F1121" s="53"/>
      <c r="G1121" s="53"/>
      <c r="H1121" s="53"/>
      <c r="I1121" s="53"/>
    </row>
    <row r="1122" spans="4:9" x14ac:dyDescent="0.25">
      <c r="D1122" s="53"/>
      <c r="E1122" s="53"/>
      <c r="F1122" s="53"/>
      <c r="G1122" s="53"/>
      <c r="H1122" s="53"/>
      <c r="I1122" s="53"/>
    </row>
    <row r="1123" spans="4:9" x14ac:dyDescent="0.25">
      <c r="D1123" s="53"/>
      <c r="E1123" s="53"/>
      <c r="F1123" s="53"/>
      <c r="G1123" s="53"/>
      <c r="H1123" s="53"/>
      <c r="I1123" s="53"/>
    </row>
    <row r="1124" spans="4:9" x14ac:dyDescent="0.25">
      <c r="D1124" s="53"/>
      <c r="E1124" s="53"/>
      <c r="F1124" s="53"/>
      <c r="G1124" s="53"/>
      <c r="H1124" s="53"/>
      <c r="I1124" s="53"/>
    </row>
    <row r="1125" spans="4:9" x14ac:dyDescent="0.25">
      <c r="D1125" s="53"/>
      <c r="E1125" s="53"/>
      <c r="F1125" s="53"/>
      <c r="G1125" s="53"/>
      <c r="H1125" s="53"/>
      <c r="I1125" s="53"/>
    </row>
    <row r="1126" spans="4:9" x14ac:dyDescent="0.25">
      <c r="D1126" s="53"/>
      <c r="E1126" s="53"/>
      <c r="F1126" s="53"/>
      <c r="G1126" s="53"/>
      <c r="H1126" s="53"/>
      <c r="I1126" s="53"/>
    </row>
    <row r="1127" spans="4:9" x14ac:dyDescent="0.25">
      <c r="D1127" s="53"/>
      <c r="E1127" s="53"/>
      <c r="F1127" s="53"/>
      <c r="G1127" s="53"/>
      <c r="H1127" s="53"/>
      <c r="I1127" s="53"/>
    </row>
    <row r="1128" spans="4:9" x14ac:dyDescent="0.25">
      <c r="D1128" s="53"/>
      <c r="E1128" s="53"/>
      <c r="F1128" s="53"/>
      <c r="G1128" s="53"/>
      <c r="H1128" s="53"/>
      <c r="I1128" s="53"/>
    </row>
    <row r="1129" spans="4:9" x14ac:dyDescent="0.25">
      <c r="D1129" s="53"/>
      <c r="E1129" s="53"/>
      <c r="F1129" s="53"/>
      <c r="G1129" s="53"/>
      <c r="H1129" s="53"/>
      <c r="I1129" s="53"/>
    </row>
    <row r="1130" spans="4:9" x14ac:dyDescent="0.25">
      <c r="D1130" s="53"/>
      <c r="E1130" s="53"/>
      <c r="F1130" s="53"/>
      <c r="G1130" s="53"/>
      <c r="H1130" s="53"/>
      <c r="I1130" s="53"/>
    </row>
    <row r="1131" spans="4:9" x14ac:dyDescent="0.25">
      <c r="D1131" s="53"/>
      <c r="E1131" s="53"/>
      <c r="F1131" s="53"/>
      <c r="G1131" s="53"/>
      <c r="H1131" s="53"/>
      <c r="I1131" s="53"/>
    </row>
    <row r="1132" spans="4:9" x14ac:dyDescent="0.25">
      <c r="D1132" s="53"/>
      <c r="E1132" s="53"/>
      <c r="F1132" s="53"/>
      <c r="G1132" s="53"/>
      <c r="H1132" s="53"/>
      <c r="I1132" s="53"/>
    </row>
    <row r="1133" spans="4:9" x14ac:dyDescent="0.25">
      <c r="D1133" s="53"/>
      <c r="E1133" s="53"/>
      <c r="F1133" s="53"/>
      <c r="G1133" s="53"/>
      <c r="H1133" s="53"/>
      <c r="I1133" s="53"/>
    </row>
    <row r="1134" spans="4:9" x14ac:dyDescent="0.25">
      <c r="D1134" s="53"/>
      <c r="E1134" s="53"/>
      <c r="F1134" s="53"/>
      <c r="G1134" s="53"/>
      <c r="H1134" s="53"/>
      <c r="I1134" s="53"/>
    </row>
    <row r="1135" spans="4:9" x14ac:dyDescent="0.25">
      <c r="D1135" s="53"/>
      <c r="E1135" s="53"/>
      <c r="F1135" s="53"/>
      <c r="G1135" s="53"/>
      <c r="H1135" s="53"/>
      <c r="I1135" s="53"/>
    </row>
    <row r="1136" spans="4:9" x14ac:dyDescent="0.25">
      <c r="D1136" s="53"/>
      <c r="E1136" s="53"/>
      <c r="F1136" s="53"/>
      <c r="G1136" s="53"/>
      <c r="H1136" s="53"/>
      <c r="I1136" s="53"/>
    </row>
    <row r="1137" spans="4:9" x14ac:dyDescent="0.25">
      <c r="D1137" s="53"/>
      <c r="E1137" s="53"/>
      <c r="F1137" s="53"/>
      <c r="G1137" s="53"/>
      <c r="H1137" s="53"/>
      <c r="I1137" s="53"/>
    </row>
    <row r="1138" spans="4:9" x14ac:dyDescent="0.25">
      <c r="D1138" s="53"/>
      <c r="E1138" s="53"/>
      <c r="F1138" s="53"/>
      <c r="G1138" s="53"/>
      <c r="H1138" s="53"/>
      <c r="I1138" s="53"/>
    </row>
    <row r="1139" spans="4:9" x14ac:dyDescent="0.25">
      <c r="D1139" s="53"/>
      <c r="E1139" s="53"/>
      <c r="F1139" s="53"/>
      <c r="G1139" s="53"/>
      <c r="H1139" s="53"/>
      <c r="I1139" s="53"/>
    </row>
    <row r="1140" spans="4:9" x14ac:dyDescent="0.25">
      <c r="D1140" s="53"/>
      <c r="E1140" s="53"/>
      <c r="F1140" s="53"/>
      <c r="G1140" s="53"/>
      <c r="H1140" s="53"/>
      <c r="I1140" s="53"/>
    </row>
    <row r="1141" spans="4:9" x14ac:dyDescent="0.25">
      <c r="D1141" s="53"/>
      <c r="E1141" s="53"/>
      <c r="F1141" s="53"/>
      <c r="G1141" s="53"/>
      <c r="H1141" s="53"/>
      <c r="I1141" s="53"/>
    </row>
    <row r="1142" spans="4:9" x14ac:dyDescent="0.25">
      <c r="D1142" s="53"/>
      <c r="E1142" s="53"/>
      <c r="F1142" s="53"/>
      <c r="G1142" s="53"/>
      <c r="H1142" s="53"/>
      <c r="I1142" s="53"/>
    </row>
    <row r="1143" spans="4:9" x14ac:dyDescent="0.25">
      <c r="D1143" s="53"/>
      <c r="E1143" s="53"/>
      <c r="F1143" s="53"/>
      <c r="G1143" s="53"/>
      <c r="H1143" s="53"/>
      <c r="I1143" s="53"/>
    </row>
    <row r="1144" spans="4:9" x14ac:dyDescent="0.25">
      <c r="D1144" s="53"/>
      <c r="E1144" s="53"/>
      <c r="F1144" s="53"/>
      <c r="G1144" s="53"/>
      <c r="H1144" s="53"/>
      <c r="I1144" s="53"/>
    </row>
    <row r="1145" spans="4:9" x14ac:dyDescent="0.25">
      <c r="D1145" s="53"/>
      <c r="E1145" s="53"/>
      <c r="F1145" s="53"/>
      <c r="G1145" s="53"/>
      <c r="H1145" s="53"/>
      <c r="I1145" s="53"/>
    </row>
    <row r="1146" spans="4:9" x14ac:dyDescent="0.25">
      <c r="D1146" s="53"/>
      <c r="E1146" s="53"/>
      <c r="F1146" s="53"/>
      <c r="G1146" s="53"/>
      <c r="H1146" s="53"/>
      <c r="I1146" s="53"/>
    </row>
    <row r="1147" spans="4:9" x14ac:dyDescent="0.25">
      <c r="D1147" s="53"/>
      <c r="E1147" s="53"/>
      <c r="F1147" s="53"/>
      <c r="G1147" s="53"/>
      <c r="H1147" s="53"/>
      <c r="I1147" s="53"/>
    </row>
    <row r="1148" spans="4:9" x14ac:dyDescent="0.25">
      <c r="D1148" s="53"/>
      <c r="E1148" s="53"/>
      <c r="F1148" s="53"/>
      <c r="G1148" s="53"/>
      <c r="H1148" s="53"/>
      <c r="I1148" s="53"/>
    </row>
    <row r="1149" spans="4:9" x14ac:dyDescent="0.25">
      <c r="D1149" s="53"/>
      <c r="E1149" s="53"/>
      <c r="F1149" s="53"/>
      <c r="G1149" s="53"/>
      <c r="H1149" s="53"/>
      <c r="I1149" s="53"/>
    </row>
    <row r="1150" spans="4:9" x14ac:dyDescent="0.25">
      <c r="D1150" s="53"/>
      <c r="E1150" s="53"/>
      <c r="F1150" s="53"/>
      <c r="G1150" s="53"/>
      <c r="H1150" s="53"/>
      <c r="I1150" s="53"/>
    </row>
    <row r="1151" spans="4:9" x14ac:dyDescent="0.25">
      <c r="D1151" s="53"/>
      <c r="E1151" s="53"/>
      <c r="F1151" s="53"/>
      <c r="G1151" s="53"/>
      <c r="H1151" s="53"/>
      <c r="I1151" s="53"/>
    </row>
    <row r="1152" spans="4:9" x14ac:dyDescent="0.25">
      <c r="D1152" s="53"/>
      <c r="E1152" s="53"/>
      <c r="F1152" s="53"/>
      <c r="G1152" s="53"/>
      <c r="H1152" s="53"/>
      <c r="I1152" s="53"/>
    </row>
    <row r="1153" spans="4:9" x14ac:dyDescent="0.25">
      <c r="D1153" s="53"/>
      <c r="E1153" s="53"/>
      <c r="F1153" s="53"/>
      <c r="G1153" s="53"/>
      <c r="H1153" s="53"/>
      <c r="I1153" s="53"/>
    </row>
    <row r="1154" spans="4:9" x14ac:dyDescent="0.25">
      <c r="D1154" s="53"/>
      <c r="E1154" s="53"/>
      <c r="F1154" s="53"/>
      <c r="G1154" s="53"/>
      <c r="H1154" s="53"/>
      <c r="I1154" s="53"/>
    </row>
    <row r="1155" spans="4:9" x14ac:dyDescent="0.25">
      <c r="D1155" s="53"/>
      <c r="E1155" s="53"/>
      <c r="F1155" s="53"/>
      <c r="G1155" s="53"/>
      <c r="H1155" s="53"/>
      <c r="I1155" s="53"/>
    </row>
    <row r="1156" spans="4:9" x14ac:dyDescent="0.25">
      <c r="D1156" s="53"/>
      <c r="E1156" s="53"/>
      <c r="F1156" s="53"/>
      <c r="G1156" s="53"/>
      <c r="H1156" s="53"/>
      <c r="I1156" s="53"/>
    </row>
    <row r="1157" spans="4:9" x14ac:dyDescent="0.25">
      <c r="D1157" s="53"/>
      <c r="E1157" s="53"/>
      <c r="F1157" s="53"/>
      <c r="G1157" s="53"/>
      <c r="H1157" s="53"/>
      <c r="I1157" s="53"/>
    </row>
    <row r="1158" spans="4:9" x14ac:dyDescent="0.25">
      <c r="D1158" s="53"/>
      <c r="E1158" s="53"/>
      <c r="F1158" s="53"/>
      <c r="G1158" s="53"/>
      <c r="H1158" s="53"/>
      <c r="I1158" s="53"/>
    </row>
    <row r="1159" spans="4:9" x14ac:dyDescent="0.25">
      <c r="D1159" s="53"/>
      <c r="E1159" s="53"/>
      <c r="F1159" s="53"/>
      <c r="G1159" s="53"/>
      <c r="H1159" s="53"/>
      <c r="I1159" s="53"/>
    </row>
    <row r="1160" spans="4:9" x14ac:dyDescent="0.25">
      <c r="D1160" s="53"/>
      <c r="E1160" s="53"/>
      <c r="F1160" s="53"/>
      <c r="G1160" s="53"/>
      <c r="H1160" s="53"/>
      <c r="I1160" s="53"/>
    </row>
    <row r="1161" spans="4:9" x14ac:dyDescent="0.25">
      <c r="D1161" s="53"/>
      <c r="E1161" s="53"/>
      <c r="F1161" s="53"/>
      <c r="G1161" s="53"/>
      <c r="H1161" s="53"/>
      <c r="I1161" s="53"/>
    </row>
    <row r="1162" spans="4:9" x14ac:dyDescent="0.25">
      <c r="D1162" s="53"/>
      <c r="E1162" s="53"/>
      <c r="F1162" s="53"/>
      <c r="G1162" s="53"/>
      <c r="H1162" s="53"/>
      <c r="I1162" s="53"/>
    </row>
    <row r="1163" spans="4:9" x14ac:dyDescent="0.25">
      <c r="D1163" s="53"/>
      <c r="E1163" s="53"/>
      <c r="F1163" s="53"/>
      <c r="G1163" s="53"/>
      <c r="H1163" s="53"/>
      <c r="I1163" s="53"/>
    </row>
    <row r="1164" spans="4:9" x14ac:dyDescent="0.25">
      <c r="D1164" s="53"/>
      <c r="E1164" s="53"/>
      <c r="F1164" s="53"/>
      <c r="G1164" s="53"/>
      <c r="H1164" s="53"/>
      <c r="I1164" s="53"/>
    </row>
    <row r="1165" spans="4:9" x14ac:dyDescent="0.25">
      <c r="D1165" s="53"/>
      <c r="E1165" s="53"/>
      <c r="F1165" s="53"/>
      <c r="G1165" s="53"/>
      <c r="H1165" s="53"/>
      <c r="I1165" s="53"/>
    </row>
    <row r="1166" spans="4:9" x14ac:dyDescent="0.25">
      <c r="D1166" s="53"/>
      <c r="E1166" s="53"/>
      <c r="F1166" s="53"/>
      <c r="G1166" s="53"/>
      <c r="H1166" s="53"/>
      <c r="I1166" s="53"/>
    </row>
    <row r="1167" spans="4:9" x14ac:dyDescent="0.25">
      <c r="D1167" s="53"/>
      <c r="E1167" s="53"/>
      <c r="F1167" s="53"/>
      <c r="G1167" s="53"/>
      <c r="H1167" s="53"/>
      <c r="I1167" s="53"/>
    </row>
    <row r="1168" spans="4:9" x14ac:dyDescent="0.25">
      <c r="D1168" s="53"/>
      <c r="E1168" s="53"/>
      <c r="F1168" s="53"/>
      <c r="G1168" s="53"/>
      <c r="H1168" s="53"/>
      <c r="I1168" s="53"/>
    </row>
    <row r="1169" spans="4:9" x14ac:dyDescent="0.25">
      <c r="D1169" s="53"/>
      <c r="E1169" s="53"/>
      <c r="F1169" s="53"/>
      <c r="G1169" s="53"/>
      <c r="H1169" s="53"/>
      <c r="I1169" s="53"/>
    </row>
    <row r="1170" spans="4:9" x14ac:dyDescent="0.25">
      <c r="D1170" s="53"/>
      <c r="E1170" s="53"/>
      <c r="F1170" s="53"/>
      <c r="G1170" s="53"/>
      <c r="H1170" s="53"/>
      <c r="I1170" s="53"/>
    </row>
    <row r="1171" spans="4:9" x14ac:dyDescent="0.25">
      <c r="D1171" s="53"/>
      <c r="E1171" s="53"/>
      <c r="F1171" s="53"/>
      <c r="G1171" s="53"/>
      <c r="H1171" s="53"/>
      <c r="I1171" s="53"/>
    </row>
    <row r="1172" spans="4:9" x14ac:dyDescent="0.25">
      <c r="D1172" s="53"/>
      <c r="E1172" s="53"/>
      <c r="F1172" s="53"/>
      <c r="G1172" s="53"/>
      <c r="H1172" s="53"/>
      <c r="I1172" s="53"/>
    </row>
    <row r="1173" spans="4:9" x14ac:dyDescent="0.25">
      <c r="D1173" s="53"/>
      <c r="E1173" s="53"/>
      <c r="F1173" s="53"/>
      <c r="G1173" s="53"/>
      <c r="H1173" s="53"/>
      <c r="I1173" s="53"/>
    </row>
    <row r="1174" spans="4:9" x14ac:dyDescent="0.25">
      <c r="D1174" s="53"/>
      <c r="E1174" s="53"/>
      <c r="F1174" s="53"/>
      <c r="G1174" s="53"/>
      <c r="H1174" s="53"/>
      <c r="I1174" s="53"/>
    </row>
    <row r="1175" spans="4:9" x14ac:dyDescent="0.25">
      <c r="D1175" s="53"/>
      <c r="E1175" s="53"/>
      <c r="F1175" s="53"/>
      <c r="G1175" s="53"/>
      <c r="H1175" s="53"/>
      <c r="I1175" s="53"/>
    </row>
    <row r="1176" spans="4:9" x14ac:dyDescent="0.25">
      <c r="D1176" s="53"/>
      <c r="E1176" s="53"/>
      <c r="F1176" s="53"/>
      <c r="G1176" s="53"/>
      <c r="H1176" s="53"/>
      <c r="I1176" s="53"/>
    </row>
    <row r="1177" spans="4:9" x14ac:dyDescent="0.25">
      <c r="D1177" s="53"/>
      <c r="E1177" s="53"/>
      <c r="F1177" s="53"/>
      <c r="G1177" s="53"/>
      <c r="H1177" s="53"/>
      <c r="I1177" s="53"/>
    </row>
    <row r="1178" spans="4:9" x14ac:dyDescent="0.25">
      <c r="D1178" s="53"/>
      <c r="E1178" s="53"/>
      <c r="F1178" s="53"/>
      <c r="G1178" s="53"/>
      <c r="H1178" s="53"/>
      <c r="I1178" s="53"/>
    </row>
    <row r="1179" spans="4:9" x14ac:dyDescent="0.25">
      <c r="D1179" s="53"/>
      <c r="E1179" s="53"/>
      <c r="F1179" s="53"/>
      <c r="G1179" s="53"/>
      <c r="H1179" s="53"/>
      <c r="I1179" s="53"/>
    </row>
    <row r="1180" spans="4:9" x14ac:dyDescent="0.25">
      <c r="D1180" s="53"/>
      <c r="E1180" s="53"/>
      <c r="F1180" s="53"/>
      <c r="G1180" s="53"/>
      <c r="H1180" s="53"/>
      <c r="I1180" s="53"/>
    </row>
    <row r="1181" spans="4:9" x14ac:dyDescent="0.25">
      <c r="D1181" s="53"/>
      <c r="E1181" s="53"/>
      <c r="F1181" s="53"/>
      <c r="G1181" s="53"/>
      <c r="H1181" s="53"/>
      <c r="I1181" s="53"/>
    </row>
    <row r="1182" spans="4:9" x14ac:dyDescent="0.25">
      <c r="D1182" s="53"/>
      <c r="E1182" s="53"/>
      <c r="F1182" s="53"/>
      <c r="G1182" s="53"/>
      <c r="H1182" s="53"/>
      <c r="I1182" s="53"/>
    </row>
    <row r="1183" spans="4:9" x14ac:dyDescent="0.25">
      <c r="D1183" s="53"/>
      <c r="E1183" s="53"/>
      <c r="F1183" s="53"/>
      <c r="G1183" s="53"/>
      <c r="H1183" s="53"/>
      <c r="I1183" s="53"/>
    </row>
    <row r="1184" spans="4:9" x14ac:dyDescent="0.25">
      <c r="D1184" s="53"/>
      <c r="E1184" s="53"/>
      <c r="F1184" s="53"/>
      <c r="G1184" s="53"/>
      <c r="H1184" s="53"/>
      <c r="I1184" s="53"/>
    </row>
    <row r="1185" spans="4:9" x14ac:dyDescent="0.25">
      <c r="D1185" s="53"/>
      <c r="E1185" s="53"/>
      <c r="F1185" s="53"/>
      <c r="G1185" s="53"/>
      <c r="H1185" s="53"/>
      <c r="I1185" s="53"/>
    </row>
    <row r="1186" spans="4:9" x14ac:dyDescent="0.25">
      <c r="D1186" s="53"/>
      <c r="E1186" s="53"/>
      <c r="F1186" s="53"/>
      <c r="G1186" s="53"/>
      <c r="H1186" s="53"/>
      <c r="I1186" s="53"/>
    </row>
    <row r="1187" spans="4:9" x14ac:dyDescent="0.25">
      <c r="D1187" s="53"/>
      <c r="E1187" s="53"/>
      <c r="F1187" s="53"/>
      <c r="G1187" s="53"/>
      <c r="H1187" s="53"/>
      <c r="I1187" s="53"/>
    </row>
    <row r="1188" spans="4:9" x14ac:dyDescent="0.25">
      <c r="D1188" s="53"/>
      <c r="E1188" s="53"/>
      <c r="F1188" s="53"/>
      <c r="G1188" s="53"/>
      <c r="H1188" s="53"/>
      <c r="I1188" s="53"/>
    </row>
    <row r="1189" spans="4:9" x14ac:dyDescent="0.25">
      <c r="D1189" s="53"/>
      <c r="E1189" s="53"/>
      <c r="F1189" s="53"/>
      <c r="G1189" s="53"/>
      <c r="H1189" s="53"/>
      <c r="I1189" s="53"/>
    </row>
    <row r="1190" spans="4:9" x14ac:dyDescent="0.25">
      <c r="D1190" s="53"/>
      <c r="E1190" s="53"/>
      <c r="F1190" s="53"/>
      <c r="G1190" s="53"/>
      <c r="H1190" s="53"/>
      <c r="I1190" s="53"/>
    </row>
    <row r="1191" spans="4:9" x14ac:dyDescent="0.25">
      <c r="D1191" s="53"/>
      <c r="E1191" s="53"/>
      <c r="F1191" s="53"/>
      <c r="G1191" s="53"/>
      <c r="H1191" s="53"/>
      <c r="I1191" s="53"/>
    </row>
    <row r="1192" spans="4:9" x14ac:dyDescent="0.25">
      <c r="D1192" s="53"/>
      <c r="E1192" s="53"/>
      <c r="F1192" s="53"/>
      <c r="G1192" s="53"/>
      <c r="H1192" s="53"/>
      <c r="I1192" s="53"/>
    </row>
    <row r="1193" spans="4:9" x14ac:dyDescent="0.25">
      <c r="D1193" s="53"/>
      <c r="E1193" s="53"/>
      <c r="F1193" s="53"/>
      <c r="G1193" s="53"/>
      <c r="H1193" s="53"/>
      <c r="I1193" s="53"/>
    </row>
    <row r="1194" spans="4:9" x14ac:dyDescent="0.25">
      <c r="D1194" s="53"/>
      <c r="E1194" s="53"/>
      <c r="F1194" s="53"/>
      <c r="G1194" s="53"/>
      <c r="H1194" s="53"/>
      <c r="I1194" s="53"/>
    </row>
    <row r="1195" spans="4:9" x14ac:dyDescent="0.25">
      <c r="D1195" s="53"/>
      <c r="E1195" s="53"/>
      <c r="F1195" s="53"/>
      <c r="G1195" s="53"/>
      <c r="H1195" s="53"/>
      <c r="I1195" s="53"/>
    </row>
    <row r="1196" spans="4:9" x14ac:dyDescent="0.25">
      <c r="D1196" s="53"/>
      <c r="E1196" s="53"/>
      <c r="F1196" s="53"/>
      <c r="G1196" s="53"/>
      <c r="H1196" s="53"/>
      <c r="I1196" s="53"/>
    </row>
    <row r="1197" spans="4:9" x14ac:dyDescent="0.25">
      <c r="D1197" s="53"/>
      <c r="E1197" s="53"/>
      <c r="F1197" s="53"/>
      <c r="G1197" s="53"/>
      <c r="H1197" s="53"/>
      <c r="I1197" s="53"/>
    </row>
    <row r="1198" spans="4:9" x14ac:dyDescent="0.25">
      <c r="D1198" s="53"/>
      <c r="E1198" s="53"/>
      <c r="F1198" s="53"/>
      <c r="G1198" s="53"/>
      <c r="H1198" s="53"/>
      <c r="I1198" s="53"/>
    </row>
    <row r="1199" spans="4:9" x14ac:dyDescent="0.25">
      <c r="D1199" s="53"/>
      <c r="E1199" s="53"/>
      <c r="F1199" s="53"/>
      <c r="G1199" s="53"/>
      <c r="H1199" s="53"/>
      <c r="I1199" s="53"/>
    </row>
    <row r="1200" spans="4:9" x14ac:dyDescent="0.25">
      <c r="D1200" s="53"/>
      <c r="E1200" s="53"/>
      <c r="F1200" s="53"/>
      <c r="G1200" s="53"/>
      <c r="H1200" s="53"/>
      <c r="I1200" s="53"/>
    </row>
    <row r="1201" spans="4:9" x14ac:dyDescent="0.25">
      <c r="D1201" s="53"/>
      <c r="E1201" s="53"/>
      <c r="F1201" s="53"/>
      <c r="G1201" s="53"/>
      <c r="H1201" s="53"/>
      <c r="I1201" s="53"/>
    </row>
    <row r="1202" spans="4:9" x14ac:dyDescent="0.25">
      <c r="D1202" s="53"/>
      <c r="E1202" s="53"/>
      <c r="F1202" s="53"/>
      <c r="G1202" s="53"/>
      <c r="H1202" s="53"/>
      <c r="I1202" s="53"/>
    </row>
    <row r="1203" spans="4:9" x14ac:dyDescent="0.25">
      <c r="D1203" s="53"/>
      <c r="E1203" s="53"/>
      <c r="F1203" s="53"/>
      <c r="G1203" s="53"/>
      <c r="H1203" s="53"/>
      <c r="I1203" s="53"/>
    </row>
    <row r="1204" spans="4:9" x14ac:dyDescent="0.25">
      <c r="D1204" s="53"/>
      <c r="E1204" s="53"/>
      <c r="F1204" s="53"/>
      <c r="G1204" s="53"/>
      <c r="H1204" s="53"/>
      <c r="I1204" s="53"/>
    </row>
    <row r="1205" spans="4:9" x14ac:dyDescent="0.25">
      <c r="D1205" s="53"/>
      <c r="E1205" s="53"/>
      <c r="F1205" s="53"/>
      <c r="G1205" s="53"/>
      <c r="H1205" s="53"/>
      <c r="I1205" s="53"/>
    </row>
    <row r="1206" spans="4:9" x14ac:dyDescent="0.25">
      <c r="D1206" s="53"/>
      <c r="E1206" s="53"/>
      <c r="F1206" s="53"/>
      <c r="G1206" s="53"/>
      <c r="H1206" s="53"/>
      <c r="I1206" s="53"/>
    </row>
    <row r="1207" spans="4:9" x14ac:dyDescent="0.25">
      <c r="D1207" s="53"/>
      <c r="E1207" s="53"/>
      <c r="F1207" s="53"/>
      <c r="G1207" s="53"/>
      <c r="H1207" s="53"/>
      <c r="I1207" s="53"/>
    </row>
    <row r="1208" spans="4:9" x14ac:dyDescent="0.25">
      <c r="D1208" s="53"/>
      <c r="E1208" s="53"/>
      <c r="F1208" s="53"/>
      <c r="G1208" s="53"/>
      <c r="H1208" s="53"/>
      <c r="I1208" s="53"/>
    </row>
    <row r="1209" spans="4:9" x14ac:dyDescent="0.25">
      <c r="D1209" s="53"/>
      <c r="E1209" s="53"/>
      <c r="F1209" s="53"/>
      <c r="G1209" s="53"/>
      <c r="H1209" s="53"/>
      <c r="I1209" s="53"/>
    </row>
    <row r="1210" spans="4:9" x14ac:dyDescent="0.25">
      <c r="D1210" s="53"/>
      <c r="E1210" s="53"/>
      <c r="F1210" s="53"/>
      <c r="G1210" s="53"/>
      <c r="H1210" s="53"/>
      <c r="I1210" s="53"/>
    </row>
    <row r="1211" spans="4:9" x14ac:dyDescent="0.25">
      <c r="D1211" s="53"/>
      <c r="E1211" s="53"/>
      <c r="F1211" s="53"/>
      <c r="G1211" s="53"/>
      <c r="H1211" s="53"/>
      <c r="I1211" s="53"/>
    </row>
    <row r="1212" spans="4:9" x14ac:dyDescent="0.25">
      <c r="D1212" s="53"/>
      <c r="E1212" s="53"/>
      <c r="F1212" s="53"/>
      <c r="G1212" s="53"/>
      <c r="H1212" s="53"/>
      <c r="I1212" s="53"/>
    </row>
    <row r="1213" spans="4:9" x14ac:dyDescent="0.25">
      <c r="D1213" s="53"/>
      <c r="E1213" s="53"/>
      <c r="F1213" s="53"/>
      <c r="G1213" s="53"/>
      <c r="H1213" s="53"/>
      <c r="I1213" s="53"/>
    </row>
    <row r="1214" spans="4:9" x14ac:dyDescent="0.25">
      <c r="D1214" s="53"/>
      <c r="E1214" s="53"/>
      <c r="F1214" s="53"/>
      <c r="G1214" s="53"/>
      <c r="H1214" s="53"/>
      <c r="I1214" s="53"/>
    </row>
    <row r="1215" spans="4:9" x14ac:dyDescent="0.25">
      <c r="D1215" s="53"/>
      <c r="E1215" s="53"/>
      <c r="F1215" s="53"/>
      <c r="G1215" s="53"/>
      <c r="H1215" s="53"/>
      <c r="I1215" s="53"/>
    </row>
    <row r="1216" spans="4:9" x14ac:dyDescent="0.25">
      <c r="D1216" s="53"/>
      <c r="E1216" s="53"/>
      <c r="F1216" s="53"/>
      <c r="G1216" s="53"/>
      <c r="H1216" s="53"/>
      <c r="I1216" s="53"/>
    </row>
    <row r="1217" spans="4:9" x14ac:dyDescent="0.25">
      <c r="D1217" s="53"/>
      <c r="E1217" s="53"/>
      <c r="F1217" s="53"/>
      <c r="G1217" s="53"/>
      <c r="H1217" s="53"/>
      <c r="I1217" s="53"/>
    </row>
    <row r="1218" spans="4:9" x14ac:dyDescent="0.25">
      <c r="D1218" s="53"/>
      <c r="E1218" s="53"/>
      <c r="F1218" s="53"/>
      <c r="G1218" s="53"/>
      <c r="H1218" s="53"/>
      <c r="I1218" s="53"/>
    </row>
    <row r="1219" spans="4:9" x14ac:dyDescent="0.25">
      <c r="D1219" s="53"/>
      <c r="E1219" s="53"/>
      <c r="F1219" s="53"/>
      <c r="G1219" s="53"/>
      <c r="H1219" s="53"/>
      <c r="I1219" s="53"/>
    </row>
    <row r="1220" spans="4:9" x14ac:dyDescent="0.25">
      <c r="D1220" s="53"/>
      <c r="E1220" s="53"/>
      <c r="F1220" s="53"/>
      <c r="G1220" s="53"/>
      <c r="H1220" s="53"/>
      <c r="I1220" s="53"/>
    </row>
    <row r="1221" spans="4:9" x14ac:dyDescent="0.25">
      <c r="D1221" s="53"/>
      <c r="E1221" s="53"/>
      <c r="F1221" s="53"/>
      <c r="G1221" s="53"/>
      <c r="H1221" s="53"/>
      <c r="I1221" s="53"/>
    </row>
    <row r="1222" spans="4:9" x14ac:dyDescent="0.25">
      <c r="D1222" s="53"/>
      <c r="E1222" s="53"/>
      <c r="F1222" s="53"/>
      <c r="G1222" s="53"/>
      <c r="H1222" s="53"/>
      <c r="I1222" s="53"/>
    </row>
    <row r="1223" spans="4:9" x14ac:dyDescent="0.25">
      <c r="D1223" s="53"/>
      <c r="E1223" s="53"/>
      <c r="F1223" s="53"/>
      <c r="G1223" s="53"/>
      <c r="H1223" s="53"/>
      <c r="I1223" s="53"/>
    </row>
    <row r="1224" spans="4:9" x14ac:dyDescent="0.25">
      <c r="D1224" s="53"/>
      <c r="E1224" s="53"/>
      <c r="F1224" s="53"/>
      <c r="G1224" s="53"/>
      <c r="H1224" s="53"/>
      <c r="I1224" s="53"/>
    </row>
    <row r="1225" spans="4:9" x14ac:dyDescent="0.25">
      <c r="D1225" s="53"/>
      <c r="E1225" s="53"/>
      <c r="F1225" s="53"/>
      <c r="G1225" s="53"/>
      <c r="H1225" s="53"/>
      <c r="I1225" s="53"/>
    </row>
    <row r="1226" spans="4:9" x14ac:dyDescent="0.25">
      <c r="D1226" s="53"/>
      <c r="E1226" s="53"/>
      <c r="F1226" s="53"/>
      <c r="G1226" s="53"/>
      <c r="H1226" s="53"/>
      <c r="I1226" s="53"/>
    </row>
    <row r="1227" spans="4:9" x14ac:dyDescent="0.25">
      <c r="D1227" s="53"/>
      <c r="E1227" s="53"/>
      <c r="F1227" s="53"/>
      <c r="G1227" s="53"/>
      <c r="H1227" s="53"/>
      <c r="I1227" s="53"/>
    </row>
    <row r="1228" spans="4:9" x14ac:dyDescent="0.25">
      <c r="D1228" s="53"/>
      <c r="E1228" s="53"/>
      <c r="F1228" s="53"/>
      <c r="G1228" s="53"/>
      <c r="H1228" s="53"/>
      <c r="I1228" s="53"/>
    </row>
    <row r="1229" spans="4:9" x14ac:dyDescent="0.25">
      <c r="D1229" s="53"/>
      <c r="E1229" s="53"/>
      <c r="F1229" s="53"/>
      <c r="G1229" s="53"/>
      <c r="H1229" s="53"/>
      <c r="I1229" s="53"/>
    </row>
    <row r="1230" spans="4:9" x14ac:dyDescent="0.25">
      <c r="D1230" s="53"/>
      <c r="E1230" s="53"/>
      <c r="F1230" s="53"/>
      <c r="G1230" s="53"/>
      <c r="H1230" s="53"/>
      <c r="I1230" s="53"/>
    </row>
    <row r="1231" spans="4:9" x14ac:dyDescent="0.25">
      <c r="D1231" s="53"/>
      <c r="E1231" s="53"/>
      <c r="F1231" s="53"/>
      <c r="G1231" s="53"/>
      <c r="H1231" s="53"/>
      <c r="I1231" s="53"/>
    </row>
    <row r="1232" spans="4:9" x14ac:dyDescent="0.25">
      <c r="D1232" s="53"/>
      <c r="E1232" s="53"/>
      <c r="F1232" s="53"/>
      <c r="G1232" s="53"/>
      <c r="H1232" s="53"/>
      <c r="I1232" s="53"/>
    </row>
    <row r="1233" spans="4:9" x14ac:dyDescent="0.25">
      <c r="D1233" s="53"/>
      <c r="E1233" s="53"/>
      <c r="F1233" s="53"/>
      <c r="G1233" s="53"/>
      <c r="H1233" s="53"/>
      <c r="I1233" s="53"/>
    </row>
    <row r="1234" spans="4:9" x14ac:dyDescent="0.25">
      <c r="D1234" s="53"/>
      <c r="E1234" s="53"/>
      <c r="F1234" s="53"/>
      <c r="G1234" s="53"/>
      <c r="H1234" s="53"/>
      <c r="I1234" s="53"/>
    </row>
    <row r="1235" spans="4:9" x14ac:dyDescent="0.25">
      <c r="D1235" s="53"/>
      <c r="E1235" s="53"/>
      <c r="F1235" s="53"/>
      <c r="G1235" s="53"/>
      <c r="H1235" s="53"/>
      <c r="I1235" s="53"/>
    </row>
    <row r="1236" spans="4:9" x14ac:dyDescent="0.25">
      <c r="D1236" s="53"/>
      <c r="E1236" s="53"/>
      <c r="F1236" s="53"/>
      <c r="G1236" s="53"/>
      <c r="H1236" s="53"/>
      <c r="I1236" s="53"/>
    </row>
    <row r="1237" spans="4:9" x14ac:dyDescent="0.25">
      <c r="D1237" s="53"/>
      <c r="E1237" s="53"/>
      <c r="F1237" s="53"/>
      <c r="G1237" s="53"/>
      <c r="H1237" s="53"/>
      <c r="I1237" s="53"/>
    </row>
    <row r="1238" spans="4:9" x14ac:dyDescent="0.25">
      <c r="D1238" s="53"/>
      <c r="E1238" s="53"/>
      <c r="F1238" s="53"/>
      <c r="G1238" s="53"/>
      <c r="H1238" s="53"/>
      <c r="I1238" s="53"/>
    </row>
    <row r="1239" spans="4:9" x14ac:dyDescent="0.25">
      <c r="D1239" s="53"/>
      <c r="E1239" s="53"/>
      <c r="F1239" s="53"/>
      <c r="G1239" s="53"/>
      <c r="H1239" s="53"/>
      <c r="I1239" s="53"/>
    </row>
    <row r="1240" spans="4:9" x14ac:dyDescent="0.25">
      <c r="D1240" s="53"/>
      <c r="E1240" s="53"/>
      <c r="F1240" s="53"/>
      <c r="G1240" s="53"/>
      <c r="H1240" s="53"/>
      <c r="I1240" s="53"/>
    </row>
    <row r="1241" spans="4:9" x14ac:dyDescent="0.25">
      <c r="D1241" s="53"/>
      <c r="E1241" s="53"/>
      <c r="F1241" s="53"/>
      <c r="G1241" s="53"/>
      <c r="H1241" s="53"/>
      <c r="I1241" s="53"/>
    </row>
    <row r="1242" spans="4:9" x14ac:dyDescent="0.25">
      <c r="D1242" s="53"/>
      <c r="E1242" s="53"/>
      <c r="F1242" s="53"/>
      <c r="G1242" s="53"/>
      <c r="H1242" s="53"/>
      <c r="I1242" s="53"/>
    </row>
    <row r="1243" spans="4:9" x14ac:dyDescent="0.25">
      <c r="D1243" s="53"/>
      <c r="E1243" s="53"/>
      <c r="F1243" s="53"/>
      <c r="G1243" s="53"/>
      <c r="H1243" s="53"/>
      <c r="I1243" s="53"/>
    </row>
    <row r="1244" spans="4:9" x14ac:dyDescent="0.25">
      <c r="D1244" s="53"/>
      <c r="E1244" s="53"/>
      <c r="F1244" s="53"/>
      <c r="G1244" s="53"/>
      <c r="H1244" s="53"/>
      <c r="I1244" s="53"/>
    </row>
    <row r="1245" spans="4:9" x14ac:dyDescent="0.25">
      <c r="D1245" s="53"/>
      <c r="E1245" s="53"/>
      <c r="F1245" s="53"/>
      <c r="G1245" s="53"/>
      <c r="H1245" s="53"/>
      <c r="I1245" s="53"/>
    </row>
    <row r="1246" spans="4:9" x14ac:dyDescent="0.25">
      <c r="D1246" s="53"/>
      <c r="E1246" s="53"/>
      <c r="F1246" s="53"/>
      <c r="G1246" s="53"/>
      <c r="H1246" s="53"/>
      <c r="I1246" s="53"/>
    </row>
    <row r="1247" spans="4:9" x14ac:dyDescent="0.25">
      <c r="D1247" s="53"/>
      <c r="E1247" s="53"/>
      <c r="F1247" s="53"/>
      <c r="G1247" s="53"/>
      <c r="H1247" s="53"/>
      <c r="I1247" s="53"/>
    </row>
    <row r="1248" spans="4:9" x14ac:dyDescent="0.25">
      <c r="D1248" s="53"/>
      <c r="E1248" s="53"/>
      <c r="F1248" s="53"/>
      <c r="G1248" s="53"/>
      <c r="H1248" s="53"/>
      <c r="I1248" s="53"/>
    </row>
    <row r="1249" spans="4:9" x14ac:dyDescent="0.25">
      <c r="D1249" s="53"/>
      <c r="E1249" s="53"/>
      <c r="F1249" s="53"/>
      <c r="G1249" s="53"/>
      <c r="H1249" s="53"/>
      <c r="I1249" s="53"/>
    </row>
    <row r="1250" spans="4:9" x14ac:dyDescent="0.25">
      <c r="D1250" s="53"/>
      <c r="E1250" s="53"/>
      <c r="F1250" s="53"/>
      <c r="G1250" s="53"/>
      <c r="H1250" s="53"/>
      <c r="I1250" s="53"/>
    </row>
    <row r="1251" spans="4:9" x14ac:dyDescent="0.25">
      <c r="D1251" s="53"/>
      <c r="E1251" s="53"/>
      <c r="F1251" s="53"/>
      <c r="G1251" s="53"/>
      <c r="H1251" s="53"/>
      <c r="I1251" s="53"/>
    </row>
    <row r="1252" spans="4:9" x14ac:dyDescent="0.25">
      <c r="D1252" s="53"/>
      <c r="E1252" s="53"/>
      <c r="F1252" s="53"/>
      <c r="G1252" s="53"/>
      <c r="H1252" s="53"/>
      <c r="I1252" s="53"/>
    </row>
    <row r="1253" spans="4:9" x14ac:dyDescent="0.25">
      <c r="D1253" s="53"/>
      <c r="E1253" s="53"/>
      <c r="F1253" s="53"/>
      <c r="G1253" s="53"/>
      <c r="H1253" s="53"/>
      <c r="I1253" s="53"/>
    </row>
    <row r="1254" spans="4:9" x14ac:dyDescent="0.25">
      <c r="D1254" s="53"/>
      <c r="E1254" s="53"/>
      <c r="F1254" s="53"/>
      <c r="G1254" s="53"/>
      <c r="H1254" s="53"/>
      <c r="I1254" s="53"/>
    </row>
    <row r="1255" spans="4:9" x14ac:dyDescent="0.25">
      <c r="D1255" s="53"/>
      <c r="E1255" s="53"/>
      <c r="F1255" s="53"/>
      <c r="G1255" s="53"/>
      <c r="H1255" s="53"/>
      <c r="I1255" s="53"/>
    </row>
    <row r="1256" spans="4:9" x14ac:dyDescent="0.25">
      <c r="D1256" s="53"/>
      <c r="E1256" s="53"/>
      <c r="F1256" s="53"/>
      <c r="G1256" s="53"/>
      <c r="H1256" s="53"/>
      <c r="I1256" s="53"/>
    </row>
    <row r="1257" spans="4:9" x14ac:dyDescent="0.25">
      <c r="D1257" s="53"/>
      <c r="E1257" s="53"/>
      <c r="F1257" s="53"/>
      <c r="G1257" s="53"/>
      <c r="H1257" s="53"/>
      <c r="I1257" s="53"/>
    </row>
    <row r="1258" spans="4:9" x14ac:dyDescent="0.25">
      <c r="D1258" s="53"/>
      <c r="E1258" s="53"/>
      <c r="F1258" s="53"/>
      <c r="G1258" s="53"/>
      <c r="H1258" s="53"/>
      <c r="I1258" s="53"/>
    </row>
    <row r="1259" spans="4:9" x14ac:dyDescent="0.25">
      <c r="D1259" s="53"/>
      <c r="E1259" s="53"/>
      <c r="F1259" s="53"/>
      <c r="G1259" s="53"/>
      <c r="H1259" s="53"/>
      <c r="I1259" s="53"/>
    </row>
    <row r="1260" spans="4:9" x14ac:dyDescent="0.25">
      <c r="D1260" s="53"/>
      <c r="E1260" s="53"/>
      <c r="F1260" s="53"/>
      <c r="G1260" s="53"/>
      <c r="H1260" s="53"/>
      <c r="I1260" s="53"/>
    </row>
    <row r="1261" spans="4:9" x14ac:dyDescent="0.25">
      <c r="D1261" s="53"/>
      <c r="E1261" s="53"/>
      <c r="F1261" s="53"/>
      <c r="G1261" s="53"/>
      <c r="H1261" s="53"/>
      <c r="I1261" s="53"/>
    </row>
    <row r="1262" spans="4:9" x14ac:dyDescent="0.25">
      <c r="D1262" s="53"/>
      <c r="E1262" s="53"/>
      <c r="F1262" s="53"/>
      <c r="G1262" s="53"/>
      <c r="H1262" s="53"/>
      <c r="I1262" s="53"/>
    </row>
    <row r="1263" spans="4:9" x14ac:dyDescent="0.25">
      <c r="D1263" s="53"/>
      <c r="E1263" s="53"/>
      <c r="F1263" s="53"/>
      <c r="G1263" s="53"/>
      <c r="H1263" s="53"/>
      <c r="I1263" s="53"/>
    </row>
    <row r="1264" spans="4:9" x14ac:dyDescent="0.25">
      <c r="D1264" s="53"/>
      <c r="E1264" s="53"/>
      <c r="F1264" s="53"/>
      <c r="G1264" s="53"/>
      <c r="H1264" s="53"/>
      <c r="I1264" s="53"/>
    </row>
    <row r="1265" spans="4:9" x14ac:dyDescent="0.25">
      <c r="D1265" s="53"/>
      <c r="E1265" s="53"/>
      <c r="F1265" s="53"/>
      <c r="G1265" s="53"/>
      <c r="H1265" s="53"/>
      <c r="I1265" s="53"/>
    </row>
    <row r="1266" spans="4:9" x14ac:dyDescent="0.25">
      <c r="D1266" s="53"/>
      <c r="E1266" s="53"/>
      <c r="F1266" s="53"/>
      <c r="G1266" s="53"/>
      <c r="H1266" s="53"/>
      <c r="I1266" s="53"/>
    </row>
    <row r="1267" spans="4:9" x14ac:dyDescent="0.25">
      <c r="D1267" s="53"/>
      <c r="E1267" s="53"/>
      <c r="F1267" s="53"/>
      <c r="G1267" s="53"/>
      <c r="H1267" s="53"/>
      <c r="I1267" s="53"/>
    </row>
    <row r="1268" spans="4:9" x14ac:dyDescent="0.25">
      <c r="D1268" s="53"/>
      <c r="E1268" s="53"/>
      <c r="F1268" s="53"/>
      <c r="G1268" s="53"/>
      <c r="H1268" s="53"/>
      <c r="I1268" s="53"/>
    </row>
    <row r="1269" spans="4:9" x14ac:dyDescent="0.25">
      <c r="D1269" s="53"/>
      <c r="E1269" s="53"/>
      <c r="F1269" s="53"/>
      <c r="G1269" s="53"/>
      <c r="H1269" s="53"/>
      <c r="I1269" s="53"/>
    </row>
    <row r="1270" spans="4:9" x14ac:dyDescent="0.25">
      <c r="D1270" s="53"/>
      <c r="E1270" s="53"/>
      <c r="F1270" s="53"/>
      <c r="G1270" s="53"/>
      <c r="H1270" s="53"/>
      <c r="I1270" s="53"/>
    </row>
    <row r="1271" spans="4:9" x14ac:dyDescent="0.25">
      <c r="D1271" s="53"/>
      <c r="E1271" s="53"/>
      <c r="F1271" s="53"/>
      <c r="G1271" s="53"/>
      <c r="H1271" s="53"/>
      <c r="I1271" s="53"/>
    </row>
    <row r="1272" spans="4:9" x14ac:dyDescent="0.25">
      <c r="D1272" s="53"/>
      <c r="E1272" s="53"/>
      <c r="F1272" s="53"/>
      <c r="G1272" s="53"/>
      <c r="H1272" s="53"/>
      <c r="I1272" s="53"/>
    </row>
    <row r="1273" spans="4:9" x14ac:dyDescent="0.25">
      <c r="D1273" s="53"/>
      <c r="E1273" s="53"/>
      <c r="F1273" s="53"/>
      <c r="G1273" s="53"/>
      <c r="H1273" s="53"/>
      <c r="I1273" s="53"/>
    </row>
    <row r="1274" spans="4:9" x14ac:dyDescent="0.25">
      <c r="D1274" s="53"/>
      <c r="E1274" s="53"/>
      <c r="F1274" s="53"/>
      <c r="G1274" s="53"/>
      <c r="H1274" s="53"/>
      <c r="I1274" s="53"/>
    </row>
    <row r="1275" spans="4:9" x14ac:dyDescent="0.25">
      <c r="D1275" s="53"/>
      <c r="E1275" s="53"/>
      <c r="F1275" s="53"/>
      <c r="G1275" s="53"/>
      <c r="H1275" s="53"/>
      <c r="I1275" s="53"/>
    </row>
    <row r="1276" spans="4:9" x14ac:dyDescent="0.25">
      <c r="D1276" s="53"/>
      <c r="E1276" s="53"/>
      <c r="F1276" s="53"/>
      <c r="G1276" s="53"/>
      <c r="H1276" s="53"/>
      <c r="I1276" s="53"/>
    </row>
    <row r="1277" spans="4:9" x14ac:dyDescent="0.25">
      <c r="D1277" s="53"/>
      <c r="E1277" s="53"/>
      <c r="F1277" s="53"/>
      <c r="G1277" s="53"/>
      <c r="H1277" s="53"/>
      <c r="I1277" s="53"/>
    </row>
    <row r="1278" spans="4:9" x14ac:dyDescent="0.25">
      <c r="D1278" s="53"/>
      <c r="E1278" s="53"/>
      <c r="F1278" s="53"/>
      <c r="G1278" s="53"/>
      <c r="H1278" s="53"/>
      <c r="I1278" s="53"/>
    </row>
    <row r="1279" spans="4:9" x14ac:dyDescent="0.25">
      <c r="D1279" s="53"/>
      <c r="E1279" s="53"/>
      <c r="F1279" s="53"/>
      <c r="G1279" s="53"/>
      <c r="H1279" s="53"/>
      <c r="I1279" s="53"/>
    </row>
    <row r="1280" spans="4:9" x14ac:dyDescent="0.25">
      <c r="D1280" s="53"/>
      <c r="E1280" s="53"/>
      <c r="F1280" s="53"/>
      <c r="G1280" s="53"/>
      <c r="H1280" s="53"/>
      <c r="I1280" s="53"/>
    </row>
    <row r="1281" spans="4:9" x14ac:dyDescent="0.25">
      <c r="D1281" s="53"/>
      <c r="E1281" s="53"/>
      <c r="F1281" s="53"/>
      <c r="G1281" s="53"/>
      <c r="H1281" s="53"/>
      <c r="I1281" s="53"/>
    </row>
    <row r="1282" spans="4:9" x14ac:dyDescent="0.25">
      <c r="D1282" s="53"/>
      <c r="E1282" s="53"/>
      <c r="F1282" s="53"/>
      <c r="G1282" s="53"/>
      <c r="H1282" s="53"/>
      <c r="I1282" s="53"/>
    </row>
    <row r="1283" spans="4:9" x14ac:dyDescent="0.25">
      <c r="D1283" s="53"/>
      <c r="E1283" s="53"/>
      <c r="F1283" s="53"/>
      <c r="G1283" s="53"/>
      <c r="H1283" s="53"/>
      <c r="I1283" s="53"/>
    </row>
    <row r="1284" spans="4:9" x14ac:dyDescent="0.25">
      <c r="D1284" s="53"/>
      <c r="E1284" s="53"/>
      <c r="F1284" s="53"/>
      <c r="G1284" s="53"/>
      <c r="H1284" s="53"/>
      <c r="I1284" s="53"/>
    </row>
    <row r="1285" spans="4:9" x14ac:dyDescent="0.25">
      <c r="D1285" s="53"/>
      <c r="E1285" s="53"/>
      <c r="F1285" s="53"/>
      <c r="G1285" s="53"/>
      <c r="H1285" s="53"/>
      <c r="I1285" s="53"/>
    </row>
    <row r="1286" spans="4:9" x14ac:dyDescent="0.25">
      <c r="D1286" s="53"/>
      <c r="E1286" s="53"/>
      <c r="F1286" s="53"/>
      <c r="G1286" s="53"/>
      <c r="H1286" s="53"/>
      <c r="I1286" s="53"/>
    </row>
    <row r="1287" spans="4:9" x14ac:dyDescent="0.25">
      <c r="D1287" s="53"/>
      <c r="E1287" s="53"/>
      <c r="F1287" s="53"/>
      <c r="G1287" s="53"/>
      <c r="H1287" s="53"/>
      <c r="I1287" s="53"/>
    </row>
    <row r="1288" spans="4:9" x14ac:dyDescent="0.25">
      <c r="D1288" s="53"/>
      <c r="E1288" s="53"/>
      <c r="F1288" s="53"/>
      <c r="G1288" s="53"/>
      <c r="H1288" s="53"/>
      <c r="I1288" s="53"/>
    </row>
    <row r="1289" spans="4:9" x14ac:dyDescent="0.25">
      <c r="D1289" s="53"/>
      <c r="E1289" s="53"/>
      <c r="F1289" s="53"/>
      <c r="G1289" s="53"/>
      <c r="H1289" s="53"/>
      <c r="I1289" s="53"/>
    </row>
    <row r="1290" spans="4:9" x14ac:dyDescent="0.25">
      <c r="D1290" s="53"/>
      <c r="E1290" s="53"/>
      <c r="F1290" s="53"/>
      <c r="G1290" s="53"/>
      <c r="H1290" s="53"/>
      <c r="I1290" s="53"/>
    </row>
    <row r="1291" spans="4:9" x14ac:dyDescent="0.25">
      <c r="D1291" s="53"/>
      <c r="E1291" s="53"/>
      <c r="F1291" s="53"/>
      <c r="G1291" s="53"/>
      <c r="H1291" s="53"/>
      <c r="I1291" s="53"/>
    </row>
    <row r="1292" spans="4:9" x14ac:dyDescent="0.25">
      <c r="D1292" s="53"/>
      <c r="E1292" s="53"/>
      <c r="F1292" s="53"/>
      <c r="G1292" s="53"/>
      <c r="H1292" s="53"/>
      <c r="I1292" s="53"/>
    </row>
    <row r="1293" spans="4:9" x14ac:dyDescent="0.25">
      <c r="D1293" s="53"/>
      <c r="E1293" s="53"/>
      <c r="F1293" s="53"/>
      <c r="G1293" s="53"/>
      <c r="H1293" s="53"/>
      <c r="I1293" s="53"/>
    </row>
    <row r="1294" spans="4:9" x14ac:dyDescent="0.25">
      <c r="D1294" s="53"/>
      <c r="E1294" s="53"/>
      <c r="F1294" s="53"/>
      <c r="G1294" s="53"/>
      <c r="H1294" s="53"/>
      <c r="I1294" s="53"/>
    </row>
    <row r="1295" spans="4:9" x14ac:dyDescent="0.25">
      <c r="D1295" s="53"/>
      <c r="E1295" s="53"/>
      <c r="F1295" s="53"/>
      <c r="G1295" s="53"/>
      <c r="H1295" s="53"/>
      <c r="I1295" s="53"/>
    </row>
    <row r="1296" spans="4:9" x14ac:dyDescent="0.25">
      <c r="D1296" s="53"/>
      <c r="E1296" s="53"/>
      <c r="F1296" s="53"/>
      <c r="G1296" s="53"/>
      <c r="H1296" s="53"/>
      <c r="I1296" s="53"/>
    </row>
    <row r="1297" spans="4:9" x14ac:dyDescent="0.25">
      <c r="D1297" s="53"/>
      <c r="E1297" s="53"/>
      <c r="F1297" s="53"/>
      <c r="G1297" s="53"/>
      <c r="H1297" s="53"/>
      <c r="I1297" s="53"/>
    </row>
    <row r="1298" spans="4:9" x14ac:dyDescent="0.25">
      <c r="D1298" s="53"/>
      <c r="E1298" s="53"/>
      <c r="F1298" s="53"/>
      <c r="G1298" s="53"/>
      <c r="H1298" s="53"/>
      <c r="I1298" s="53"/>
    </row>
    <row r="1299" spans="4:9" x14ac:dyDescent="0.25">
      <c r="D1299" s="53"/>
      <c r="E1299" s="53"/>
      <c r="F1299" s="53"/>
      <c r="G1299" s="53"/>
      <c r="H1299" s="53"/>
      <c r="I1299" s="53"/>
    </row>
    <row r="1300" spans="4:9" x14ac:dyDescent="0.25">
      <c r="D1300" s="53"/>
      <c r="E1300" s="53"/>
      <c r="F1300" s="53"/>
      <c r="G1300" s="53"/>
      <c r="H1300" s="53"/>
      <c r="I1300" s="53"/>
    </row>
    <row r="1301" spans="4:9" x14ac:dyDescent="0.25">
      <c r="D1301" s="53"/>
      <c r="E1301" s="53"/>
      <c r="F1301" s="53"/>
      <c r="G1301" s="53"/>
      <c r="H1301" s="53"/>
      <c r="I1301" s="53"/>
    </row>
    <row r="1302" spans="4:9" x14ac:dyDescent="0.25">
      <c r="D1302" s="53"/>
      <c r="E1302" s="53"/>
      <c r="F1302" s="53"/>
      <c r="G1302" s="53"/>
      <c r="H1302" s="53"/>
      <c r="I1302" s="53"/>
    </row>
    <row r="1303" spans="4:9" x14ac:dyDescent="0.25">
      <c r="D1303" s="53"/>
      <c r="E1303" s="53"/>
      <c r="F1303" s="53"/>
      <c r="G1303" s="53"/>
      <c r="H1303" s="53"/>
      <c r="I1303" s="53"/>
    </row>
    <row r="1304" spans="4:9" x14ac:dyDescent="0.25">
      <c r="D1304" s="53"/>
      <c r="E1304" s="53"/>
      <c r="F1304" s="53"/>
      <c r="G1304" s="53"/>
      <c r="H1304" s="53"/>
      <c r="I1304" s="53"/>
    </row>
    <row r="1305" spans="4:9" x14ac:dyDescent="0.25">
      <c r="D1305" s="53"/>
      <c r="E1305" s="53"/>
      <c r="F1305" s="53"/>
      <c r="G1305" s="53"/>
      <c r="H1305" s="53"/>
      <c r="I1305" s="53"/>
    </row>
    <row r="1306" spans="4:9" x14ac:dyDescent="0.25">
      <c r="D1306" s="53"/>
      <c r="E1306" s="53"/>
      <c r="F1306" s="53"/>
      <c r="G1306" s="53"/>
      <c r="H1306" s="53"/>
      <c r="I1306" s="53"/>
    </row>
    <row r="1307" spans="4:9" x14ac:dyDescent="0.25">
      <c r="D1307" s="53"/>
      <c r="E1307" s="53"/>
      <c r="F1307" s="53"/>
      <c r="G1307" s="53"/>
      <c r="H1307" s="53"/>
      <c r="I1307" s="53"/>
    </row>
    <row r="1308" spans="4:9" x14ac:dyDescent="0.25">
      <c r="D1308" s="53"/>
      <c r="E1308" s="53"/>
      <c r="F1308" s="53"/>
      <c r="G1308" s="53"/>
      <c r="H1308" s="53"/>
      <c r="I1308" s="53"/>
    </row>
    <row r="1309" spans="4:9" x14ac:dyDescent="0.25">
      <c r="D1309" s="53"/>
      <c r="E1309" s="53"/>
      <c r="F1309" s="53"/>
      <c r="G1309" s="53"/>
      <c r="H1309" s="53"/>
      <c r="I1309" s="53"/>
    </row>
    <row r="1310" spans="4:9" x14ac:dyDescent="0.25">
      <c r="D1310" s="53"/>
      <c r="E1310" s="53"/>
      <c r="F1310" s="53"/>
      <c r="G1310" s="53"/>
      <c r="H1310" s="53"/>
      <c r="I1310" s="53"/>
    </row>
    <row r="1311" spans="4:9" x14ac:dyDescent="0.25">
      <c r="D1311" s="53"/>
      <c r="E1311" s="53"/>
      <c r="F1311" s="53"/>
      <c r="G1311" s="53"/>
      <c r="H1311" s="53"/>
      <c r="I1311" s="53"/>
    </row>
    <row r="1312" spans="4:9" x14ac:dyDescent="0.25">
      <c r="D1312" s="53"/>
      <c r="E1312" s="53"/>
      <c r="F1312" s="53"/>
      <c r="G1312" s="53"/>
      <c r="H1312" s="53"/>
      <c r="I1312" s="53"/>
    </row>
    <row r="1313" spans="4:9" x14ac:dyDescent="0.25">
      <c r="D1313" s="53"/>
      <c r="E1313" s="53"/>
      <c r="F1313" s="53"/>
      <c r="G1313" s="53"/>
      <c r="H1313" s="53"/>
      <c r="I1313" s="53"/>
    </row>
    <row r="1314" spans="4:9" x14ac:dyDescent="0.25">
      <c r="D1314" s="53"/>
      <c r="E1314" s="53"/>
      <c r="F1314" s="53"/>
      <c r="G1314" s="53"/>
      <c r="H1314" s="53"/>
      <c r="I1314" s="53"/>
    </row>
    <row r="1315" spans="4:9" x14ac:dyDescent="0.25">
      <c r="D1315" s="53"/>
      <c r="E1315" s="53"/>
      <c r="F1315" s="53"/>
      <c r="G1315" s="53"/>
      <c r="H1315" s="53"/>
      <c r="I1315" s="53"/>
    </row>
    <row r="1316" spans="4:9" x14ac:dyDescent="0.25">
      <c r="D1316" s="53"/>
      <c r="E1316" s="53"/>
      <c r="F1316" s="53"/>
      <c r="G1316" s="53"/>
      <c r="H1316" s="53"/>
      <c r="I1316" s="53"/>
    </row>
    <row r="1317" spans="4:9" x14ac:dyDescent="0.25">
      <c r="D1317" s="53"/>
      <c r="E1317" s="53"/>
      <c r="F1317" s="53"/>
      <c r="G1317" s="53"/>
      <c r="H1317" s="53"/>
      <c r="I1317" s="53"/>
    </row>
    <row r="1318" spans="4:9" x14ac:dyDescent="0.25">
      <c r="D1318" s="53"/>
      <c r="E1318" s="53"/>
      <c r="F1318" s="53"/>
      <c r="G1318" s="53"/>
      <c r="H1318" s="53"/>
      <c r="I1318" s="53"/>
    </row>
    <row r="1319" spans="4:9" x14ac:dyDescent="0.25">
      <c r="D1319" s="53"/>
      <c r="E1319" s="53"/>
      <c r="F1319" s="53"/>
      <c r="G1319" s="53"/>
      <c r="H1319" s="53"/>
      <c r="I1319" s="53"/>
    </row>
    <row r="1320" spans="4:9" x14ac:dyDescent="0.25">
      <c r="D1320" s="53"/>
      <c r="E1320" s="53"/>
      <c r="F1320" s="53"/>
      <c r="G1320" s="53"/>
      <c r="H1320" s="53"/>
      <c r="I1320" s="53"/>
    </row>
    <row r="1321" spans="4:9" x14ac:dyDescent="0.25">
      <c r="D1321" s="53"/>
      <c r="E1321" s="53"/>
      <c r="F1321" s="53"/>
      <c r="G1321" s="53"/>
      <c r="H1321" s="53"/>
      <c r="I1321" s="53"/>
    </row>
    <row r="1322" spans="4:9" x14ac:dyDescent="0.25">
      <c r="D1322" s="53"/>
      <c r="E1322" s="53"/>
      <c r="F1322" s="53"/>
      <c r="G1322" s="53"/>
      <c r="H1322" s="53"/>
      <c r="I1322" s="53"/>
    </row>
    <row r="1323" spans="4:9" x14ac:dyDescent="0.25">
      <c r="D1323" s="53"/>
      <c r="E1323" s="53"/>
      <c r="F1323" s="53"/>
      <c r="G1323" s="53"/>
      <c r="H1323" s="53"/>
      <c r="I1323" s="53"/>
    </row>
    <row r="1324" spans="4:9" x14ac:dyDescent="0.25">
      <c r="D1324" s="53"/>
      <c r="E1324" s="53"/>
      <c r="F1324" s="53"/>
      <c r="G1324" s="53"/>
      <c r="H1324" s="53"/>
      <c r="I1324" s="53"/>
    </row>
    <row r="1325" spans="4:9" x14ac:dyDescent="0.25">
      <c r="D1325" s="53"/>
      <c r="E1325" s="53"/>
      <c r="F1325" s="53"/>
      <c r="G1325" s="53"/>
      <c r="H1325" s="53"/>
      <c r="I1325" s="53"/>
    </row>
    <row r="1326" spans="4:9" x14ac:dyDescent="0.25">
      <c r="D1326" s="53"/>
      <c r="E1326" s="53"/>
      <c r="F1326" s="53"/>
      <c r="G1326" s="53"/>
      <c r="H1326" s="53"/>
      <c r="I1326" s="53"/>
    </row>
    <row r="1327" spans="4:9" x14ac:dyDescent="0.25">
      <c r="D1327" s="53"/>
      <c r="E1327" s="53"/>
      <c r="F1327" s="53"/>
      <c r="G1327" s="53"/>
      <c r="H1327" s="53"/>
      <c r="I1327" s="53"/>
    </row>
    <row r="1328" spans="4:9" x14ac:dyDescent="0.25">
      <c r="D1328" s="53"/>
      <c r="E1328" s="53"/>
      <c r="F1328" s="53"/>
      <c r="G1328" s="53"/>
      <c r="H1328" s="53"/>
      <c r="I1328" s="53"/>
    </row>
    <row r="1329" spans="4:9" x14ac:dyDescent="0.25">
      <c r="D1329" s="53"/>
      <c r="E1329" s="53"/>
      <c r="F1329" s="53"/>
      <c r="G1329" s="53"/>
      <c r="H1329" s="53"/>
      <c r="I1329" s="53"/>
    </row>
    <row r="1330" spans="4:9" x14ac:dyDescent="0.25">
      <c r="D1330" s="53"/>
      <c r="E1330" s="53"/>
      <c r="F1330" s="53"/>
      <c r="G1330" s="53"/>
      <c r="H1330" s="53"/>
      <c r="I1330" s="53"/>
    </row>
    <row r="1331" spans="4:9" x14ac:dyDescent="0.25">
      <c r="D1331" s="53"/>
      <c r="E1331" s="53"/>
      <c r="F1331" s="53"/>
      <c r="G1331" s="53"/>
      <c r="H1331" s="53"/>
      <c r="I1331" s="53"/>
    </row>
    <row r="1332" spans="4:9" x14ac:dyDescent="0.25">
      <c r="D1332" s="53"/>
      <c r="E1332" s="53"/>
      <c r="F1332" s="53"/>
      <c r="G1332" s="53"/>
      <c r="H1332" s="53"/>
      <c r="I1332" s="53"/>
    </row>
    <row r="1333" spans="4:9" x14ac:dyDescent="0.25">
      <c r="D1333" s="53"/>
      <c r="E1333" s="53"/>
      <c r="F1333" s="53"/>
      <c r="G1333" s="53"/>
      <c r="H1333" s="53"/>
      <c r="I1333" s="53"/>
    </row>
    <row r="1334" spans="4:9" x14ac:dyDescent="0.25">
      <c r="D1334" s="53"/>
      <c r="E1334" s="53"/>
      <c r="F1334" s="53"/>
      <c r="G1334" s="53"/>
      <c r="H1334" s="53"/>
      <c r="I1334" s="53"/>
    </row>
    <row r="1335" spans="4:9" x14ac:dyDescent="0.25">
      <c r="D1335" s="53"/>
      <c r="E1335" s="53"/>
      <c r="F1335" s="53"/>
      <c r="G1335" s="53"/>
      <c r="H1335" s="53"/>
      <c r="I1335" s="53"/>
    </row>
    <row r="1336" spans="4:9" x14ac:dyDescent="0.25">
      <c r="D1336" s="53"/>
      <c r="E1336" s="53"/>
      <c r="F1336" s="53"/>
      <c r="G1336" s="53"/>
      <c r="H1336" s="53"/>
      <c r="I1336" s="53"/>
    </row>
    <row r="1337" spans="4:9" x14ac:dyDescent="0.25">
      <c r="D1337" s="53"/>
      <c r="E1337" s="53"/>
      <c r="F1337" s="53"/>
      <c r="G1337" s="53"/>
      <c r="H1337" s="53"/>
      <c r="I1337" s="53"/>
    </row>
    <row r="1338" spans="4:9" x14ac:dyDescent="0.25">
      <c r="D1338" s="53"/>
      <c r="E1338" s="53"/>
      <c r="F1338" s="53"/>
      <c r="G1338" s="53"/>
      <c r="H1338" s="53"/>
      <c r="I1338" s="53"/>
    </row>
    <row r="1339" spans="4:9" x14ac:dyDescent="0.25">
      <c r="D1339" s="53"/>
      <c r="E1339" s="53"/>
      <c r="F1339" s="53"/>
      <c r="G1339" s="53"/>
      <c r="H1339" s="53"/>
      <c r="I1339" s="53"/>
    </row>
    <row r="1340" spans="4:9" x14ac:dyDescent="0.25">
      <c r="D1340" s="53"/>
      <c r="E1340" s="53"/>
      <c r="F1340" s="53"/>
      <c r="G1340" s="53"/>
      <c r="H1340" s="53"/>
      <c r="I1340" s="53"/>
    </row>
    <row r="1341" spans="4:9" x14ac:dyDescent="0.25">
      <c r="D1341" s="53"/>
      <c r="E1341" s="53"/>
      <c r="F1341" s="53"/>
      <c r="G1341" s="53"/>
      <c r="H1341" s="53"/>
      <c r="I1341" s="53"/>
    </row>
    <row r="1342" spans="4:9" x14ac:dyDescent="0.25">
      <c r="D1342" s="53"/>
      <c r="E1342" s="53"/>
      <c r="F1342" s="53"/>
      <c r="G1342" s="53"/>
      <c r="H1342" s="53"/>
      <c r="I1342" s="53"/>
    </row>
    <row r="1343" spans="4:9" x14ac:dyDescent="0.25">
      <c r="D1343" s="53"/>
      <c r="E1343" s="53"/>
      <c r="F1343" s="53"/>
      <c r="G1343" s="53"/>
      <c r="H1343" s="53"/>
      <c r="I1343" s="53"/>
    </row>
    <row r="1344" spans="4:9" x14ac:dyDescent="0.25">
      <c r="D1344" s="53"/>
      <c r="E1344" s="53"/>
      <c r="F1344" s="53"/>
      <c r="G1344" s="53"/>
      <c r="H1344" s="53"/>
      <c r="I1344" s="53"/>
    </row>
    <row r="1345" spans="4:9" x14ac:dyDescent="0.25">
      <c r="D1345" s="53"/>
      <c r="E1345" s="53"/>
      <c r="F1345" s="53"/>
      <c r="G1345" s="53"/>
      <c r="H1345" s="53"/>
      <c r="I1345" s="53"/>
    </row>
    <row r="1346" spans="4:9" x14ac:dyDescent="0.25">
      <c r="D1346" s="53"/>
      <c r="E1346" s="53"/>
      <c r="F1346" s="53"/>
      <c r="G1346" s="53"/>
      <c r="H1346" s="53"/>
      <c r="I1346" s="53"/>
    </row>
    <row r="1347" spans="4:9" x14ac:dyDescent="0.25">
      <c r="D1347" s="53"/>
      <c r="E1347" s="53"/>
      <c r="F1347" s="53"/>
      <c r="G1347" s="53"/>
      <c r="H1347" s="53"/>
      <c r="I1347" s="53"/>
    </row>
    <row r="1348" spans="4:9" x14ac:dyDescent="0.25">
      <c r="D1348" s="53"/>
      <c r="E1348" s="53"/>
      <c r="F1348" s="53"/>
      <c r="G1348" s="53"/>
      <c r="H1348" s="53"/>
      <c r="I1348" s="53"/>
    </row>
    <row r="1349" spans="4:9" x14ac:dyDescent="0.25">
      <c r="D1349" s="53"/>
      <c r="E1349" s="53"/>
      <c r="F1349" s="53"/>
      <c r="G1349" s="53"/>
      <c r="H1349" s="53"/>
      <c r="I1349" s="53"/>
    </row>
    <row r="1350" spans="4:9" x14ac:dyDescent="0.25">
      <c r="D1350" s="53"/>
      <c r="E1350" s="53"/>
      <c r="F1350" s="53"/>
      <c r="G1350" s="53"/>
      <c r="H1350" s="53"/>
      <c r="I1350" s="53"/>
    </row>
    <row r="1351" spans="4:9" x14ac:dyDescent="0.25">
      <c r="D1351" s="53"/>
      <c r="E1351" s="53"/>
      <c r="F1351" s="53"/>
      <c r="G1351" s="53"/>
      <c r="H1351" s="53"/>
      <c r="I1351" s="53"/>
    </row>
    <row r="1352" spans="4:9" x14ac:dyDescent="0.25">
      <c r="D1352" s="53"/>
      <c r="E1352" s="53"/>
      <c r="F1352" s="53"/>
      <c r="G1352" s="53"/>
      <c r="H1352" s="53"/>
      <c r="I1352" s="53"/>
    </row>
    <row r="1353" spans="4:9" x14ac:dyDescent="0.25">
      <c r="D1353" s="53"/>
      <c r="E1353" s="53"/>
      <c r="F1353" s="53"/>
      <c r="G1353" s="53"/>
      <c r="H1353" s="53"/>
      <c r="I1353" s="53"/>
    </row>
    <row r="1354" spans="4:9" x14ac:dyDescent="0.25">
      <c r="D1354" s="53"/>
      <c r="E1354" s="53"/>
      <c r="F1354" s="53"/>
      <c r="G1354" s="53"/>
      <c r="H1354" s="53"/>
      <c r="I1354" s="53"/>
    </row>
    <row r="1355" spans="4:9" x14ac:dyDescent="0.25">
      <c r="D1355" s="53"/>
      <c r="E1355" s="53"/>
      <c r="F1355" s="53"/>
      <c r="G1355" s="53"/>
      <c r="H1355" s="53"/>
      <c r="I1355" s="53"/>
    </row>
    <row r="1356" spans="4:9" x14ac:dyDescent="0.25">
      <c r="D1356" s="53"/>
      <c r="E1356" s="53"/>
      <c r="F1356" s="53"/>
      <c r="G1356" s="53"/>
      <c r="H1356" s="53"/>
      <c r="I1356" s="53"/>
    </row>
    <row r="1357" spans="4:9" x14ac:dyDescent="0.25">
      <c r="D1357" s="53"/>
      <c r="E1357" s="53"/>
      <c r="F1357" s="53"/>
      <c r="G1357" s="53"/>
      <c r="H1357" s="53"/>
      <c r="I1357" s="53"/>
    </row>
    <row r="1358" spans="4:9" x14ac:dyDescent="0.25">
      <c r="D1358" s="53"/>
      <c r="E1358" s="53"/>
      <c r="F1358" s="53"/>
      <c r="G1358" s="53"/>
      <c r="H1358" s="53"/>
      <c r="I1358" s="53"/>
    </row>
    <row r="1359" spans="4:9" x14ac:dyDescent="0.25">
      <c r="D1359" s="53"/>
      <c r="E1359" s="53"/>
      <c r="F1359" s="53"/>
      <c r="G1359" s="53"/>
      <c r="H1359" s="53"/>
      <c r="I1359" s="53"/>
    </row>
    <row r="1360" spans="4:9" x14ac:dyDescent="0.25">
      <c r="D1360" s="53"/>
      <c r="E1360" s="53"/>
      <c r="F1360" s="53"/>
      <c r="G1360" s="53"/>
      <c r="H1360" s="53"/>
      <c r="I1360" s="53"/>
    </row>
    <row r="1361" spans="4:9" x14ac:dyDescent="0.25">
      <c r="D1361" s="53"/>
      <c r="E1361" s="53"/>
      <c r="F1361" s="53"/>
      <c r="G1361" s="53"/>
      <c r="H1361" s="53"/>
      <c r="I1361" s="53"/>
    </row>
    <row r="1362" spans="4:9" x14ac:dyDescent="0.25">
      <c r="D1362" s="53"/>
      <c r="E1362" s="53"/>
      <c r="F1362" s="53"/>
      <c r="G1362" s="53"/>
      <c r="H1362" s="53"/>
      <c r="I1362" s="53"/>
    </row>
    <row r="1363" spans="4:9" x14ac:dyDescent="0.25">
      <c r="D1363" s="53"/>
      <c r="E1363" s="53"/>
      <c r="F1363" s="53"/>
      <c r="G1363" s="53"/>
      <c r="H1363" s="53"/>
      <c r="I1363" s="53"/>
    </row>
    <row r="1364" spans="4:9" x14ac:dyDescent="0.25">
      <c r="D1364" s="53"/>
      <c r="E1364" s="53"/>
      <c r="F1364" s="53"/>
      <c r="G1364" s="53"/>
      <c r="H1364" s="53"/>
      <c r="I1364" s="53"/>
    </row>
    <row r="1365" spans="4:9" x14ac:dyDescent="0.25">
      <c r="D1365" s="53"/>
      <c r="E1365" s="53"/>
      <c r="F1365" s="53"/>
      <c r="G1365" s="53"/>
      <c r="H1365" s="53"/>
      <c r="I1365" s="53"/>
    </row>
    <row r="1366" spans="4:9" x14ac:dyDescent="0.25">
      <c r="D1366" s="53"/>
      <c r="E1366" s="53"/>
      <c r="F1366" s="53"/>
      <c r="G1366" s="53"/>
      <c r="H1366" s="53"/>
      <c r="I1366" s="53"/>
    </row>
    <row r="1367" spans="4:9" x14ac:dyDescent="0.25">
      <c r="D1367" s="53"/>
      <c r="E1367" s="53"/>
      <c r="F1367" s="53"/>
      <c r="G1367" s="53"/>
      <c r="H1367" s="53"/>
      <c r="I1367" s="53"/>
    </row>
    <row r="1368" spans="4:9" x14ac:dyDescent="0.25">
      <c r="D1368" s="53"/>
      <c r="E1368" s="53"/>
      <c r="F1368" s="53"/>
      <c r="G1368" s="53"/>
      <c r="H1368" s="53"/>
      <c r="I1368" s="53"/>
    </row>
    <row r="1369" spans="4:9" x14ac:dyDescent="0.25">
      <c r="D1369" s="53"/>
      <c r="E1369" s="53"/>
      <c r="F1369" s="53"/>
      <c r="G1369" s="53"/>
      <c r="H1369" s="53"/>
      <c r="I1369" s="53"/>
    </row>
    <row r="1370" spans="4:9" x14ac:dyDescent="0.25">
      <c r="D1370" s="53"/>
      <c r="E1370" s="53"/>
      <c r="F1370" s="53"/>
      <c r="G1370" s="53"/>
      <c r="H1370" s="53"/>
      <c r="I1370" s="53"/>
    </row>
    <row r="1371" spans="4:9" x14ac:dyDescent="0.25">
      <c r="D1371" s="53"/>
      <c r="E1371" s="53"/>
      <c r="F1371" s="53"/>
      <c r="G1371" s="53"/>
      <c r="H1371" s="53"/>
      <c r="I1371" s="53"/>
    </row>
    <row r="1372" spans="4:9" x14ac:dyDescent="0.25">
      <c r="D1372" s="53"/>
      <c r="E1372" s="53"/>
      <c r="F1372" s="53"/>
      <c r="G1372" s="53"/>
      <c r="H1372" s="53"/>
      <c r="I1372" s="53"/>
    </row>
    <row r="1373" spans="4:9" x14ac:dyDescent="0.25">
      <c r="D1373" s="53"/>
      <c r="E1373" s="53"/>
      <c r="F1373" s="53"/>
      <c r="G1373" s="53"/>
      <c r="H1373" s="53"/>
      <c r="I1373" s="53"/>
    </row>
    <row r="1374" spans="4:9" x14ac:dyDescent="0.25">
      <c r="D1374" s="53"/>
      <c r="E1374" s="53"/>
      <c r="F1374" s="53"/>
      <c r="G1374" s="53"/>
      <c r="H1374" s="53"/>
      <c r="I1374" s="53"/>
    </row>
    <row r="1375" spans="4:9" x14ac:dyDescent="0.25">
      <c r="D1375" s="53"/>
      <c r="E1375" s="53"/>
      <c r="F1375" s="53"/>
      <c r="G1375" s="53"/>
      <c r="H1375" s="53"/>
      <c r="I1375" s="53"/>
    </row>
    <row r="1376" spans="4:9" x14ac:dyDescent="0.25">
      <c r="D1376" s="53"/>
      <c r="E1376" s="53"/>
      <c r="F1376" s="53"/>
      <c r="G1376" s="53"/>
      <c r="H1376" s="53"/>
      <c r="I1376" s="53"/>
    </row>
    <row r="1377" spans="4:9" x14ac:dyDescent="0.25">
      <c r="D1377" s="53"/>
      <c r="E1377" s="53"/>
      <c r="F1377" s="53"/>
      <c r="G1377" s="53"/>
      <c r="H1377" s="53"/>
      <c r="I1377" s="53"/>
    </row>
    <row r="1378" spans="4:9" x14ac:dyDescent="0.25">
      <c r="D1378" s="53"/>
      <c r="E1378" s="53"/>
      <c r="F1378" s="53"/>
      <c r="G1378" s="53"/>
      <c r="H1378" s="53"/>
      <c r="I1378" s="53"/>
    </row>
    <row r="1379" spans="4:9" x14ac:dyDescent="0.25">
      <c r="D1379" s="53"/>
      <c r="E1379" s="53"/>
      <c r="F1379" s="53"/>
      <c r="G1379" s="53"/>
      <c r="H1379" s="53"/>
      <c r="I1379" s="53"/>
    </row>
    <row r="1380" spans="4:9" x14ac:dyDescent="0.25">
      <c r="D1380" s="53"/>
      <c r="E1380" s="53"/>
      <c r="F1380" s="53"/>
      <c r="G1380" s="53"/>
      <c r="H1380" s="53"/>
      <c r="I1380" s="53"/>
    </row>
    <row r="1381" spans="4:9" x14ac:dyDescent="0.25">
      <c r="D1381" s="53"/>
      <c r="E1381" s="53"/>
      <c r="F1381" s="53"/>
      <c r="G1381" s="53"/>
      <c r="H1381" s="53"/>
      <c r="I1381" s="53"/>
    </row>
    <row r="1382" spans="4:9" x14ac:dyDescent="0.25">
      <c r="D1382" s="53"/>
      <c r="E1382" s="53"/>
      <c r="F1382" s="53"/>
      <c r="G1382" s="53"/>
      <c r="H1382" s="53"/>
      <c r="I1382" s="53"/>
    </row>
    <row r="1383" spans="4:9" x14ac:dyDescent="0.25">
      <c r="D1383" s="53"/>
      <c r="E1383" s="53"/>
      <c r="F1383" s="53"/>
      <c r="G1383" s="53"/>
      <c r="H1383" s="53"/>
      <c r="I1383" s="53"/>
    </row>
    <row r="1384" spans="4:9" x14ac:dyDescent="0.25">
      <c r="D1384" s="53"/>
      <c r="E1384" s="53"/>
      <c r="F1384" s="53"/>
      <c r="G1384" s="53"/>
      <c r="H1384" s="53"/>
      <c r="I1384" s="53"/>
    </row>
    <row r="1385" spans="4:9" x14ac:dyDescent="0.25">
      <c r="D1385" s="53"/>
      <c r="E1385" s="53"/>
      <c r="F1385" s="53"/>
      <c r="G1385" s="53"/>
      <c r="H1385" s="53"/>
      <c r="I1385" s="53"/>
    </row>
    <row r="1386" spans="4:9" x14ac:dyDescent="0.25">
      <c r="D1386" s="53"/>
      <c r="E1386" s="53"/>
      <c r="F1386" s="53"/>
      <c r="G1386" s="53"/>
      <c r="H1386" s="53"/>
      <c r="I1386" s="53"/>
    </row>
    <row r="1387" spans="4:9" x14ac:dyDescent="0.25">
      <c r="D1387" s="53"/>
      <c r="E1387" s="53"/>
      <c r="F1387" s="53"/>
      <c r="G1387" s="53"/>
      <c r="H1387" s="53"/>
      <c r="I1387" s="53"/>
    </row>
    <row r="1388" spans="4:9" x14ac:dyDescent="0.25">
      <c r="D1388" s="53"/>
      <c r="E1388" s="53"/>
      <c r="F1388" s="53"/>
      <c r="G1388" s="53"/>
      <c r="H1388" s="53"/>
      <c r="I1388" s="53"/>
    </row>
    <row r="1389" spans="4:9" x14ac:dyDescent="0.25">
      <c r="D1389" s="53"/>
      <c r="E1389" s="53"/>
      <c r="F1389" s="53"/>
      <c r="G1389" s="53"/>
      <c r="H1389" s="53"/>
      <c r="I1389" s="53"/>
    </row>
    <row r="1390" spans="4:9" x14ac:dyDescent="0.25">
      <c r="D1390" s="53"/>
      <c r="E1390" s="53"/>
      <c r="F1390" s="53"/>
      <c r="G1390" s="53"/>
      <c r="H1390" s="53"/>
      <c r="I1390" s="53"/>
    </row>
    <row r="1391" spans="4:9" x14ac:dyDescent="0.25">
      <c r="D1391" s="53"/>
      <c r="E1391" s="53"/>
      <c r="F1391" s="53"/>
      <c r="G1391" s="53"/>
      <c r="H1391" s="53"/>
      <c r="I1391" s="53"/>
    </row>
    <row r="1392" spans="4:9" x14ac:dyDescent="0.25">
      <c r="D1392" s="53"/>
      <c r="E1392" s="53"/>
      <c r="F1392" s="53"/>
      <c r="G1392" s="53"/>
      <c r="H1392" s="53"/>
      <c r="I1392" s="53"/>
    </row>
    <row r="1393" spans="4:9" x14ac:dyDescent="0.25">
      <c r="D1393" s="53"/>
      <c r="E1393" s="53"/>
      <c r="F1393" s="53"/>
      <c r="G1393" s="53"/>
      <c r="H1393" s="53"/>
      <c r="I1393" s="53"/>
    </row>
    <row r="1394" spans="4:9" x14ac:dyDescent="0.25">
      <c r="D1394" s="53"/>
      <c r="E1394" s="53"/>
      <c r="F1394" s="53"/>
      <c r="G1394" s="53"/>
      <c r="H1394" s="53"/>
      <c r="I1394" s="53"/>
    </row>
    <row r="1395" spans="4:9" x14ac:dyDescent="0.25">
      <c r="D1395" s="53"/>
      <c r="E1395" s="53"/>
      <c r="F1395" s="53"/>
      <c r="G1395" s="53"/>
      <c r="H1395" s="53"/>
      <c r="I1395" s="53"/>
    </row>
    <row r="1396" spans="4:9" x14ac:dyDescent="0.25">
      <c r="D1396" s="53"/>
      <c r="E1396" s="53"/>
      <c r="F1396" s="53"/>
      <c r="G1396" s="53"/>
      <c r="H1396" s="53"/>
      <c r="I1396" s="53"/>
    </row>
    <row r="1397" spans="4:9" x14ac:dyDescent="0.25">
      <c r="D1397" s="53"/>
      <c r="E1397" s="53"/>
      <c r="F1397" s="53"/>
      <c r="G1397" s="53"/>
      <c r="H1397" s="53"/>
      <c r="I1397" s="53"/>
    </row>
    <row r="1398" spans="4:9" x14ac:dyDescent="0.25">
      <c r="D1398" s="53"/>
      <c r="E1398" s="53"/>
      <c r="F1398" s="53"/>
      <c r="G1398" s="53"/>
      <c r="H1398" s="53"/>
      <c r="I1398" s="53"/>
    </row>
    <row r="1399" spans="4:9" x14ac:dyDescent="0.25">
      <c r="D1399" s="53"/>
      <c r="E1399" s="53"/>
      <c r="F1399" s="53"/>
      <c r="G1399" s="53"/>
      <c r="H1399" s="53"/>
      <c r="I1399" s="53"/>
    </row>
    <row r="1400" spans="4:9" x14ac:dyDescent="0.25">
      <c r="D1400" s="53"/>
      <c r="E1400" s="53"/>
      <c r="F1400" s="53"/>
      <c r="G1400" s="53"/>
      <c r="H1400" s="53"/>
      <c r="I1400" s="53"/>
    </row>
    <row r="1401" spans="4:9" x14ac:dyDescent="0.25">
      <c r="D1401" s="53"/>
      <c r="E1401" s="53"/>
      <c r="F1401" s="53"/>
      <c r="G1401" s="53"/>
      <c r="H1401" s="53"/>
      <c r="I1401" s="53"/>
    </row>
    <row r="1402" spans="4:9" x14ac:dyDescent="0.25">
      <c r="D1402" s="53"/>
      <c r="E1402" s="53"/>
      <c r="F1402" s="53"/>
      <c r="G1402" s="53"/>
      <c r="H1402" s="53"/>
      <c r="I1402" s="53"/>
    </row>
    <row r="1403" spans="4:9" x14ac:dyDescent="0.25">
      <c r="D1403" s="53"/>
      <c r="E1403" s="53"/>
      <c r="F1403" s="53"/>
      <c r="G1403" s="53"/>
      <c r="H1403" s="53"/>
      <c r="I1403" s="53"/>
    </row>
    <row r="1404" spans="4:9" x14ac:dyDescent="0.25">
      <c r="D1404" s="53"/>
      <c r="E1404" s="53"/>
      <c r="F1404" s="53"/>
      <c r="G1404" s="53"/>
      <c r="H1404" s="53"/>
      <c r="I1404" s="53"/>
    </row>
    <row r="1405" spans="4:9" x14ac:dyDescent="0.25">
      <c r="D1405" s="53"/>
      <c r="E1405" s="53"/>
      <c r="F1405" s="53"/>
      <c r="G1405" s="53"/>
      <c r="H1405" s="53"/>
      <c r="I1405" s="53"/>
    </row>
    <row r="1406" spans="4:9" x14ac:dyDescent="0.25">
      <c r="D1406" s="53"/>
      <c r="E1406" s="53"/>
      <c r="F1406" s="53"/>
      <c r="G1406" s="53"/>
      <c r="H1406" s="53"/>
      <c r="I1406" s="53"/>
    </row>
    <row r="1407" spans="4:9" x14ac:dyDescent="0.25">
      <c r="D1407" s="53"/>
      <c r="E1407" s="53"/>
      <c r="F1407" s="53"/>
      <c r="G1407" s="53"/>
      <c r="H1407" s="53"/>
      <c r="I1407" s="53"/>
    </row>
    <row r="1408" spans="4:9" x14ac:dyDescent="0.25">
      <c r="D1408" s="53"/>
      <c r="E1408" s="53"/>
      <c r="F1408" s="53"/>
      <c r="G1408" s="53"/>
      <c r="H1408" s="53"/>
      <c r="I1408" s="53"/>
    </row>
    <row r="1409" spans="4:9" x14ac:dyDescent="0.25">
      <c r="D1409" s="53"/>
      <c r="E1409" s="53"/>
      <c r="F1409" s="53"/>
      <c r="G1409" s="53"/>
      <c r="H1409" s="53"/>
      <c r="I1409" s="53"/>
    </row>
    <row r="1410" spans="4:9" x14ac:dyDescent="0.25">
      <c r="D1410" s="53"/>
      <c r="E1410" s="53"/>
      <c r="F1410" s="53"/>
      <c r="G1410" s="53"/>
      <c r="H1410" s="53"/>
      <c r="I1410" s="53"/>
    </row>
    <row r="1411" spans="4:9" x14ac:dyDescent="0.25">
      <c r="D1411" s="53"/>
      <c r="E1411" s="53"/>
      <c r="F1411" s="53"/>
      <c r="G1411" s="53"/>
      <c r="H1411" s="53"/>
      <c r="I1411" s="53"/>
    </row>
    <row r="1412" spans="4:9" x14ac:dyDescent="0.25">
      <c r="D1412" s="53"/>
      <c r="E1412" s="53"/>
      <c r="F1412" s="53"/>
      <c r="G1412" s="53"/>
      <c r="H1412" s="53"/>
      <c r="I1412" s="53"/>
    </row>
    <row r="1413" spans="4:9" x14ac:dyDescent="0.25">
      <c r="D1413" s="53"/>
      <c r="E1413" s="53"/>
      <c r="F1413" s="53"/>
      <c r="G1413" s="53"/>
      <c r="H1413" s="53"/>
      <c r="I1413" s="53"/>
    </row>
    <row r="1414" spans="4:9" x14ac:dyDescent="0.25">
      <c r="D1414" s="53"/>
      <c r="E1414" s="53"/>
      <c r="F1414" s="53"/>
      <c r="G1414" s="53"/>
      <c r="H1414" s="53"/>
      <c r="I1414" s="53"/>
    </row>
    <row r="1415" spans="4:9" x14ac:dyDescent="0.25">
      <c r="D1415" s="53"/>
      <c r="E1415" s="53"/>
      <c r="F1415" s="53"/>
      <c r="G1415" s="53"/>
      <c r="H1415" s="53"/>
      <c r="I1415" s="53"/>
    </row>
    <row r="1416" spans="4:9" x14ac:dyDescent="0.25">
      <c r="D1416" s="53"/>
      <c r="E1416" s="53"/>
      <c r="F1416" s="53"/>
      <c r="G1416" s="53"/>
      <c r="H1416" s="53"/>
      <c r="I1416" s="53"/>
    </row>
    <row r="1417" spans="4:9" x14ac:dyDescent="0.25">
      <c r="D1417" s="53"/>
      <c r="E1417" s="53"/>
      <c r="F1417" s="53"/>
      <c r="G1417" s="53"/>
      <c r="H1417" s="53"/>
      <c r="I1417" s="53"/>
    </row>
    <row r="1418" spans="4:9" x14ac:dyDescent="0.25">
      <c r="D1418" s="53"/>
      <c r="E1418" s="53"/>
      <c r="F1418" s="53"/>
      <c r="G1418" s="53"/>
      <c r="H1418" s="53"/>
      <c r="I1418" s="53"/>
    </row>
    <row r="1419" spans="4:9" x14ac:dyDescent="0.25">
      <c r="D1419" s="53"/>
      <c r="E1419" s="53"/>
      <c r="F1419" s="53"/>
      <c r="G1419" s="53"/>
      <c r="H1419" s="53"/>
      <c r="I1419" s="53"/>
    </row>
    <row r="1420" spans="4:9" x14ac:dyDescent="0.25">
      <c r="D1420" s="53"/>
      <c r="E1420" s="53"/>
      <c r="F1420" s="53"/>
      <c r="G1420" s="53"/>
      <c r="H1420" s="53"/>
      <c r="I1420" s="53"/>
    </row>
    <row r="1421" spans="4:9" x14ac:dyDescent="0.25">
      <c r="D1421" s="53"/>
      <c r="E1421" s="53"/>
      <c r="F1421" s="53"/>
      <c r="G1421" s="53"/>
      <c r="H1421" s="53"/>
      <c r="I1421" s="53"/>
    </row>
    <row r="1422" spans="4:9" x14ac:dyDescent="0.25">
      <c r="D1422" s="53"/>
      <c r="E1422" s="53"/>
      <c r="F1422" s="53"/>
      <c r="G1422" s="53"/>
      <c r="H1422" s="53"/>
      <c r="I1422" s="53"/>
    </row>
    <row r="1423" spans="4:9" x14ac:dyDescent="0.25">
      <c r="D1423" s="53"/>
      <c r="E1423" s="53"/>
      <c r="F1423" s="53"/>
      <c r="G1423" s="53"/>
      <c r="H1423" s="53"/>
      <c r="I1423" s="53"/>
    </row>
    <row r="1424" spans="4:9" x14ac:dyDescent="0.25">
      <c r="D1424" s="53"/>
      <c r="E1424" s="53"/>
      <c r="F1424" s="53"/>
      <c r="G1424" s="53"/>
      <c r="H1424" s="53"/>
      <c r="I1424" s="53"/>
    </row>
    <row r="1425" spans="4:9" x14ac:dyDescent="0.25">
      <c r="D1425" s="53"/>
      <c r="E1425" s="53"/>
      <c r="F1425" s="53"/>
      <c r="G1425" s="53"/>
      <c r="H1425" s="53"/>
      <c r="I1425" s="53"/>
    </row>
    <row r="1426" spans="4:9" x14ac:dyDescent="0.25">
      <c r="D1426" s="53"/>
      <c r="E1426" s="53"/>
      <c r="F1426" s="53"/>
      <c r="G1426" s="53"/>
      <c r="H1426" s="53"/>
      <c r="I1426" s="53"/>
    </row>
    <row r="1427" spans="4:9" x14ac:dyDescent="0.25">
      <c r="D1427" s="53"/>
      <c r="E1427" s="53"/>
      <c r="F1427" s="53"/>
      <c r="G1427" s="53"/>
      <c r="H1427" s="53"/>
      <c r="I1427" s="53"/>
    </row>
    <row r="1428" spans="4:9" x14ac:dyDescent="0.25">
      <c r="D1428" s="53"/>
      <c r="E1428" s="53"/>
      <c r="F1428" s="53"/>
      <c r="G1428" s="53"/>
      <c r="H1428" s="53"/>
      <c r="I1428" s="53"/>
    </row>
    <row r="1429" spans="4:9" x14ac:dyDescent="0.25">
      <c r="D1429" s="53"/>
      <c r="E1429" s="53"/>
      <c r="F1429" s="53"/>
      <c r="G1429" s="53"/>
      <c r="H1429" s="53"/>
      <c r="I1429" s="53"/>
    </row>
    <row r="1430" spans="4:9" x14ac:dyDescent="0.25">
      <c r="D1430" s="53"/>
      <c r="E1430" s="53"/>
      <c r="F1430" s="53"/>
      <c r="G1430" s="53"/>
      <c r="H1430" s="53"/>
      <c r="I1430" s="53"/>
    </row>
    <row r="1431" spans="4:9" x14ac:dyDescent="0.25">
      <c r="D1431" s="53"/>
      <c r="E1431" s="53"/>
      <c r="F1431" s="53"/>
      <c r="G1431" s="53"/>
      <c r="H1431" s="53"/>
      <c r="I1431" s="53"/>
    </row>
    <row r="1432" spans="4:9" x14ac:dyDescent="0.25">
      <c r="D1432" s="53"/>
      <c r="E1432" s="53"/>
      <c r="F1432" s="53"/>
      <c r="G1432" s="53"/>
      <c r="H1432" s="53"/>
      <c r="I1432" s="53"/>
    </row>
    <row r="1433" spans="4:9" x14ac:dyDescent="0.25">
      <c r="D1433" s="53"/>
      <c r="E1433" s="53"/>
      <c r="F1433" s="53"/>
      <c r="G1433" s="53"/>
      <c r="H1433" s="53"/>
      <c r="I1433" s="53"/>
    </row>
    <row r="1434" spans="4:9" x14ac:dyDescent="0.25">
      <c r="D1434" s="53"/>
      <c r="E1434" s="53"/>
      <c r="F1434" s="53"/>
      <c r="G1434" s="53"/>
      <c r="H1434" s="53"/>
      <c r="I1434" s="53"/>
    </row>
    <row r="1435" spans="4:9" x14ac:dyDescent="0.25">
      <c r="D1435" s="53"/>
      <c r="E1435" s="53"/>
      <c r="F1435" s="53"/>
      <c r="G1435" s="53"/>
      <c r="H1435" s="53"/>
      <c r="I1435" s="53"/>
    </row>
    <row r="1436" spans="4:9" x14ac:dyDescent="0.25">
      <c r="D1436" s="53"/>
      <c r="E1436" s="53"/>
      <c r="F1436" s="53"/>
      <c r="G1436" s="53"/>
      <c r="H1436" s="53"/>
      <c r="I1436" s="53"/>
    </row>
    <row r="1437" spans="4:9" x14ac:dyDescent="0.25">
      <c r="D1437" s="53"/>
      <c r="E1437" s="53"/>
      <c r="F1437" s="53"/>
      <c r="G1437" s="53"/>
      <c r="H1437" s="53"/>
      <c r="I1437" s="53"/>
    </row>
    <row r="1438" spans="4:9" x14ac:dyDescent="0.25">
      <c r="D1438" s="53"/>
      <c r="E1438" s="53"/>
      <c r="F1438" s="53"/>
      <c r="G1438" s="53"/>
      <c r="H1438" s="53"/>
      <c r="I1438" s="53"/>
    </row>
    <row r="1439" spans="4:9" x14ac:dyDescent="0.25">
      <c r="D1439" s="53"/>
      <c r="E1439" s="53"/>
      <c r="F1439" s="53"/>
      <c r="G1439" s="53"/>
      <c r="H1439" s="53"/>
      <c r="I1439" s="53"/>
    </row>
    <row r="1440" spans="4:9" x14ac:dyDescent="0.25">
      <c r="D1440" s="53"/>
      <c r="E1440" s="53"/>
      <c r="F1440" s="53"/>
      <c r="G1440" s="53"/>
      <c r="H1440" s="53"/>
      <c r="I1440" s="53"/>
    </row>
    <row r="1441" spans="4:9" x14ac:dyDescent="0.25">
      <c r="D1441" s="53"/>
      <c r="E1441" s="53"/>
      <c r="F1441" s="53"/>
      <c r="G1441" s="53"/>
      <c r="H1441" s="53"/>
      <c r="I1441" s="53"/>
    </row>
    <row r="1442" spans="4:9" x14ac:dyDescent="0.25">
      <c r="D1442" s="53"/>
      <c r="E1442" s="53"/>
      <c r="F1442" s="53"/>
      <c r="G1442" s="53"/>
      <c r="H1442" s="53"/>
      <c r="I1442" s="53"/>
    </row>
    <row r="1443" spans="4:9" x14ac:dyDescent="0.25">
      <c r="D1443" s="53"/>
      <c r="E1443" s="53"/>
      <c r="F1443" s="53"/>
      <c r="G1443" s="53"/>
      <c r="H1443" s="53"/>
      <c r="I1443" s="53"/>
    </row>
    <row r="1444" spans="4:9" x14ac:dyDescent="0.25">
      <c r="D1444" s="53"/>
      <c r="E1444" s="53"/>
      <c r="F1444" s="53"/>
      <c r="G1444" s="53"/>
      <c r="H1444" s="53"/>
      <c r="I1444" s="53"/>
    </row>
    <row r="1445" spans="4:9" x14ac:dyDescent="0.25">
      <c r="D1445" s="53"/>
      <c r="E1445" s="53"/>
      <c r="F1445" s="53"/>
      <c r="G1445" s="53"/>
      <c r="H1445" s="53"/>
      <c r="I1445" s="53"/>
    </row>
    <row r="1446" spans="4:9" x14ac:dyDescent="0.25">
      <c r="D1446" s="53"/>
      <c r="E1446" s="53"/>
      <c r="F1446" s="53"/>
      <c r="G1446" s="53"/>
      <c r="H1446" s="53"/>
      <c r="I1446" s="53"/>
    </row>
    <row r="1447" spans="4:9" x14ac:dyDescent="0.25">
      <c r="D1447" s="53"/>
      <c r="E1447" s="53"/>
      <c r="F1447" s="53"/>
      <c r="G1447" s="53"/>
      <c r="H1447" s="53"/>
      <c r="I1447" s="53"/>
    </row>
    <row r="1448" spans="4:9" x14ac:dyDescent="0.25">
      <c r="D1448" s="53"/>
      <c r="E1448" s="53"/>
      <c r="F1448" s="53"/>
      <c r="G1448" s="53"/>
      <c r="H1448" s="53"/>
      <c r="I1448" s="53"/>
    </row>
    <row r="1449" spans="4:9" x14ac:dyDescent="0.25">
      <c r="D1449" s="53"/>
      <c r="E1449" s="53"/>
      <c r="F1449" s="53"/>
      <c r="G1449" s="53"/>
      <c r="H1449" s="53"/>
      <c r="I1449" s="53"/>
    </row>
    <row r="1450" spans="4:9" x14ac:dyDescent="0.25">
      <c r="D1450" s="53"/>
      <c r="E1450" s="53"/>
      <c r="F1450" s="53"/>
      <c r="G1450" s="53"/>
      <c r="H1450" s="53"/>
      <c r="I1450" s="53"/>
    </row>
    <row r="1451" spans="4:9" x14ac:dyDescent="0.25">
      <c r="D1451" s="53"/>
      <c r="E1451" s="53"/>
      <c r="F1451" s="53"/>
      <c r="G1451" s="53"/>
      <c r="H1451" s="53"/>
      <c r="I1451" s="53"/>
    </row>
    <row r="1452" spans="4:9" x14ac:dyDescent="0.25">
      <c r="D1452" s="53"/>
      <c r="E1452" s="53"/>
      <c r="F1452" s="53"/>
      <c r="G1452" s="53"/>
      <c r="H1452" s="53"/>
      <c r="I1452" s="53"/>
    </row>
    <row r="1453" spans="4:9" x14ac:dyDescent="0.25">
      <c r="D1453" s="53"/>
      <c r="E1453" s="53"/>
      <c r="F1453" s="53"/>
      <c r="G1453" s="53"/>
      <c r="H1453" s="53"/>
      <c r="I1453" s="53"/>
    </row>
    <row r="1454" spans="4:9" x14ac:dyDescent="0.25">
      <c r="D1454" s="53"/>
      <c r="E1454" s="53"/>
      <c r="F1454" s="53"/>
      <c r="G1454" s="53"/>
      <c r="H1454" s="53"/>
      <c r="I1454" s="53"/>
    </row>
    <row r="1455" spans="4:9" x14ac:dyDescent="0.25">
      <c r="D1455" s="53"/>
      <c r="E1455" s="53"/>
      <c r="F1455" s="53"/>
      <c r="G1455" s="53"/>
      <c r="H1455" s="53"/>
      <c r="I1455" s="53"/>
    </row>
    <row r="1456" spans="4:9" x14ac:dyDescent="0.25">
      <c r="D1456" s="53"/>
      <c r="E1456" s="53"/>
      <c r="F1456" s="53"/>
      <c r="G1456" s="53"/>
      <c r="H1456" s="53"/>
      <c r="I1456" s="53"/>
    </row>
    <row r="1457" spans="4:9" x14ac:dyDescent="0.25">
      <c r="D1457" s="53"/>
      <c r="E1457" s="53"/>
      <c r="F1457" s="53"/>
      <c r="G1457" s="53"/>
      <c r="H1457" s="53"/>
      <c r="I1457" s="53"/>
    </row>
    <row r="1458" spans="4:9" x14ac:dyDescent="0.25">
      <c r="D1458" s="53"/>
      <c r="E1458" s="53"/>
      <c r="F1458" s="53"/>
      <c r="G1458" s="53"/>
      <c r="H1458" s="53"/>
      <c r="I1458" s="53"/>
    </row>
    <row r="1459" spans="4:9" x14ac:dyDescent="0.25">
      <c r="D1459" s="53"/>
      <c r="E1459" s="53"/>
      <c r="F1459" s="53"/>
      <c r="G1459" s="53"/>
      <c r="H1459" s="53"/>
      <c r="I1459" s="53"/>
    </row>
    <row r="1460" spans="4:9" x14ac:dyDescent="0.25">
      <c r="D1460" s="53"/>
      <c r="E1460" s="53"/>
      <c r="F1460" s="53"/>
      <c r="G1460" s="53"/>
      <c r="H1460" s="53"/>
      <c r="I1460" s="53"/>
    </row>
    <row r="1461" spans="4:9" x14ac:dyDescent="0.25">
      <c r="D1461" s="53"/>
      <c r="E1461" s="53"/>
      <c r="F1461" s="53"/>
      <c r="G1461" s="53"/>
      <c r="H1461" s="53"/>
      <c r="I1461" s="53"/>
    </row>
    <row r="1462" spans="4:9" x14ac:dyDescent="0.25">
      <c r="D1462" s="53"/>
      <c r="E1462" s="53"/>
      <c r="F1462" s="53"/>
      <c r="G1462" s="53"/>
      <c r="H1462" s="53"/>
      <c r="I1462" s="53"/>
    </row>
    <row r="1463" spans="4:9" x14ac:dyDescent="0.25">
      <c r="D1463" s="53"/>
      <c r="E1463" s="53"/>
      <c r="F1463" s="53"/>
      <c r="G1463" s="53"/>
      <c r="H1463" s="53"/>
      <c r="I1463" s="53"/>
    </row>
    <row r="1464" spans="4:9" x14ac:dyDescent="0.25">
      <c r="D1464" s="53"/>
      <c r="E1464" s="53"/>
      <c r="F1464" s="53"/>
      <c r="G1464" s="53"/>
      <c r="H1464" s="53"/>
      <c r="I1464" s="53"/>
    </row>
    <row r="1465" spans="4:9" x14ac:dyDescent="0.25">
      <c r="D1465" s="53"/>
      <c r="E1465" s="53"/>
      <c r="F1465" s="53"/>
      <c r="G1465" s="53"/>
      <c r="H1465" s="53"/>
      <c r="I1465" s="53"/>
    </row>
    <row r="1466" spans="4:9" x14ac:dyDescent="0.25">
      <c r="D1466" s="53"/>
      <c r="E1466" s="53"/>
      <c r="F1466" s="53"/>
      <c r="G1466" s="53"/>
      <c r="H1466" s="53"/>
      <c r="I1466" s="53"/>
    </row>
    <row r="1467" spans="4:9" x14ac:dyDescent="0.25">
      <c r="D1467" s="53"/>
      <c r="E1467" s="53"/>
      <c r="F1467" s="53"/>
      <c r="G1467" s="53"/>
      <c r="H1467" s="53"/>
      <c r="I1467" s="53"/>
    </row>
    <row r="1468" spans="4:9" x14ac:dyDescent="0.25">
      <c r="D1468" s="53"/>
      <c r="E1468" s="53"/>
      <c r="F1468" s="53"/>
      <c r="G1468" s="53"/>
      <c r="H1468" s="53"/>
      <c r="I1468" s="53"/>
    </row>
    <row r="1469" spans="4:9" x14ac:dyDescent="0.25">
      <c r="D1469" s="53"/>
      <c r="E1469" s="53"/>
      <c r="F1469" s="53"/>
      <c r="G1469" s="53"/>
      <c r="H1469" s="53"/>
      <c r="I1469" s="53"/>
    </row>
    <row r="1470" spans="4:9" x14ac:dyDescent="0.25">
      <c r="D1470" s="53"/>
      <c r="E1470" s="53"/>
      <c r="F1470" s="53"/>
      <c r="G1470" s="53"/>
      <c r="H1470" s="53"/>
      <c r="I1470" s="53"/>
    </row>
    <row r="1471" spans="4:9" x14ac:dyDescent="0.25">
      <c r="D1471" s="53"/>
      <c r="E1471" s="53"/>
      <c r="F1471" s="53"/>
      <c r="G1471" s="53"/>
      <c r="H1471" s="53"/>
      <c r="I1471" s="53"/>
    </row>
    <row r="1472" spans="4:9" x14ac:dyDescent="0.25">
      <c r="D1472" s="53"/>
      <c r="E1472" s="53"/>
      <c r="F1472" s="53"/>
      <c r="G1472" s="53"/>
      <c r="H1472" s="53"/>
      <c r="I1472" s="53"/>
    </row>
    <row r="1473" spans="4:9" x14ac:dyDescent="0.25">
      <c r="D1473" s="53"/>
      <c r="E1473" s="53"/>
      <c r="F1473" s="53"/>
      <c r="G1473" s="53"/>
      <c r="H1473" s="53"/>
      <c r="I1473" s="53"/>
    </row>
    <row r="1474" spans="4:9" x14ac:dyDescent="0.25">
      <c r="D1474" s="53"/>
      <c r="E1474" s="53"/>
      <c r="F1474" s="53"/>
      <c r="G1474" s="53"/>
      <c r="H1474" s="53"/>
      <c r="I1474" s="53"/>
    </row>
    <row r="1475" spans="4:9" x14ac:dyDescent="0.25">
      <c r="D1475" s="53"/>
      <c r="E1475" s="53"/>
      <c r="F1475" s="53"/>
      <c r="G1475" s="53"/>
      <c r="H1475" s="53"/>
      <c r="I1475" s="53"/>
    </row>
    <row r="1476" spans="4:9" x14ac:dyDescent="0.25">
      <c r="D1476" s="53"/>
      <c r="E1476" s="53"/>
      <c r="F1476" s="53"/>
      <c r="G1476" s="53"/>
      <c r="H1476" s="53"/>
      <c r="I1476" s="53"/>
    </row>
    <row r="1477" spans="4:9" x14ac:dyDescent="0.25">
      <c r="D1477" s="53"/>
      <c r="E1477" s="53"/>
      <c r="F1477" s="53"/>
      <c r="G1477" s="53"/>
      <c r="H1477" s="53"/>
      <c r="I1477" s="53"/>
    </row>
    <row r="1478" spans="4:9" x14ac:dyDescent="0.25">
      <c r="D1478" s="53"/>
      <c r="E1478" s="53"/>
      <c r="F1478" s="53"/>
      <c r="G1478" s="53"/>
      <c r="H1478" s="53"/>
      <c r="I1478" s="53"/>
    </row>
    <row r="1479" spans="4:9" x14ac:dyDescent="0.25">
      <c r="D1479" s="53"/>
      <c r="E1479" s="53"/>
      <c r="F1479" s="53"/>
      <c r="G1479" s="53"/>
      <c r="H1479" s="53"/>
      <c r="I1479" s="53"/>
    </row>
    <row r="1480" spans="4:9" x14ac:dyDescent="0.25">
      <c r="D1480" s="53"/>
      <c r="E1480" s="53"/>
      <c r="F1480" s="53"/>
      <c r="G1480" s="53"/>
      <c r="H1480" s="53"/>
      <c r="I1480" s="53"/>
    </row>
    <row r="1481" spans="4:9" x14ac:dyDescent="0.25">
      <c r="D1481" s="53"/>
      <c r="E1481" s="53"/>
      <c r="F1481" s="53"/>
      <c r="G1481" s="53"/>
      <c r="H1481" s="53"/>
      <c r="I1481" s="53"/>
    </row>
    <row r="1482" spans="4:9" x14ac:dyDescent="0.25">
      <c r="D1482" s="53"/>
      <c r="E1482" s="53"/>
      <c r="F1482" s="53"/>
      <c r="G1482" s="53"/>
      <c r="H1482" s="53"/>
      <c r="I1482" s="53"/>
    </row>
    <row r="1483" spans="4:9" x14ac:dyDescent="0.25">
      <c r="D1483" s="53"/>
      <c r="E1483" s="53"/>
      <c r="F1483" s="53"/>
      <c r="G1483" s="53"/>
      <c r="H1483" s="53"/>
      <c r="I1483" s="53"/>
    </row>
    <row r="1484" spans="4:9" x14ac:dyDescent="0.25">
      <c r="D1484" s="53"/>
      <c r="E1484" s="53"/>
      <c r="F1484" s="53"/>
      <c r="G1484" s="53"/>
      <c r="H1484" s="53"/>
      <c r="I1484" s="53"/>
    </row>
    <row r="1485" spans="4:9" x14ac:dyDescent="0.25">
      <c r="D1485" s="53"/>
      <c r="E1485" s="53"/>
      <c r="F1485" s="53"/>
      <c r="G1485" s="53"/>
      <c r="H1485" s="53"/>
      <c r="I1485" s="53"/>
    </row>
    <row r="1486" spans="4:9" x14ac:dyDescent="0.25">
      <c r="D1486" s="53"/>
      <c r="E1486" s="53"/>
      <c r="F1486" s="53"/>
      <c r="G1486" s="53"/>
      <c r="H1486" s="53"/>
      <c r="I1486" s="53"/>
    </row>
    <row r="1487" spans="4:9" x14ac:dyDescent="0.25">
      <c r="D1487" s="53"/>
      <c r="E1487" s="53"/>
      <c r="F1487" s="53"/>
      <c r="G1487" s="53"/>
      <c r="H1487" s="53"/>
      <c r="I1487" s="53"/>
    </row>
    <row r="1488" spans="4:9" x14ac:dyDescent="0.25">
      <c r="D1488" s="53"/>
      <c r="E1488" s="53"/>
      <c r="F1488" s="53"/>
      <c r="G1488" s="53"/>
      <c r="H1488" s="53"/>
      <c r="I1488" s="53"/>
    </row>
    <row r="1489" spans="4:9" x14ac:dyDescent="0.25">
      <c r="D1489" s="53"/>
      <c r="E1489" s="53"/>
      <c r="F1489" s="53"/>
      <c r="G1489" s="53"/>
      <c r="H1489" s="53"/>
      <c r="I1489" s="53"/>
    </row>
    <row r="1490" spans="4:9" x14ac:dyDescent="0.25">
      <c r="D1490" s="53"/>
      <c r="E1490" s="53"/>
      <c r="F1490" s="53"/>
      <c r="G1490" s="53"/>
      <c r="H1490" s="53"/>
      <c r="I1490" s="53"/>
    </row>
    <row r="1491" spans="4:9" x14ac:dyDescent="0.25">
      <c r="D1491" s="53"/>
      <c r="E1491" s="53"/>
      <c r="F1491" s="53"/>
      <c r="G1491" s="53"/>
      <c r="H1491" s="53"/>
      <c r="I1491" s="53"/>
    </row>
    <row r="1492" spans="4:9" x14ac:dyDescent="0.25">
      <c r="D1492" s="53"/>
      <c r="E1492" s="53"/>
      <c r="F1492" s="53"/>
      <c r="G1492" s="53"/>
      <c r="H1492" s="53"/>
      <c r="I1492" s="53"/>
    </row>
    <row r="1493" spans="4:9" x14ac:dyDescent="0.25">
      <c r="D1493" s="53"/>
      <c r="E1493" s="53"/>
      <c r="F1493" s="53"/>
      <c r="G1493" s="53"/>
      <c r="H1493" s="53"/>
      <c r="I1493" s="53"/>
    </row>
    <row r="1494" spans="4:9" x14ac:dyDescent="0.25">
      <c r="D1494" s="53"/>
      <c r="E1494" s="53"/>
      <c r="F1494" s="53"/>
      <c r="G1494" s="53"/>
      <c r="H1494" s="53"/>
      <c r="I1494" s="53"/>
    </row>
    <row r="1495" spans="4:9" x14ac:dyDescent="0.25">
      <c r="D1495" s="53"/>
      <c r="E1495" s="53"/>
      <c r="F1495" s="53"/>
      <c r="G1495" s="53"/>
      <c r="H1495" s="53"/>
      <c r="I1495" s="53"/>
    </row>
    <row r="1496" spans="4:9" x14ac:dyDescent="0.25">
      <c r="D1496" s="53"/>
      <c r="E1496" s="53"/>
      <c r="F1496" s="53"/>
      <c r="G1496" s="53"/>
      <c r="H1496" s="53"/>
      <c r="I1496" s="53"/>
    </row>
    <row r="1497" spans="4:9" x14ac:dyDescent="0.25">
      <c r="D1497" s="53"/>
      <c r="E1497" s="53"/>
      <c r="F1497" s="53"/>
      <c r="G1497" s="53"/>
      <c r="H1497" s="53"/>
      <c r="I1497" s="53"/>
    </row>
    <row r="1498" spans="4:9" x14ac:dyDescent="0.25">
      <c r="D1498" s="53"/>
      <c r="E1498" s="53"/>
      <c r="F1498" s="53"/>
      <c r="G1498" s="53"/>
      <c r="H1498" s="53"/>
      <c r="I1498" s="53"/>
    </row>
    <row r="1499" spans="4:9" x14ac:dyDescent="0.25">
      <c r="D1499" s="53"/>
      <c r="E1499" s="53"/>
      <c r="F1499" s="53"/>
      <c r="G1499" s="53"/>
      <c r="H1499" s="53"/>
      <c r="I1499" s="53"/>
    </row>
    <row r="1500" spans="4:9" x14ac:dyDescent="0.25">
      <c r="D1500" s="53"/>
      <c r="E1500" s="53"/>
      <c r="F1500" s="53"/>
      <c r="G1500" s="53"/>
      <c r="H1500" s="53"/>
      <c r="I1500" s="53"/>
    </row>
    <row r="1501" spans="4:9" x14ac:dyDescent="0.25">
      <c r="D1501" s="53"/>
      <c r="E1501" s="53"/>
      <c r="F1501" s="53"/>
      <c r="G1501" s="53"/>
      <c r="H1501" s="53"/>
      <c r="I1501" s="53"/>
    </row>
    <row r="1502" spans="4:9" x14ac:dyDescent="0.25">
      <c r="D1502" s="53"/>
      <c r="E1502" s="53"/>
      <c r="F1502" s="53"/>
      <c r="G1502" s="53"/>
      <c r="H1502" s="53"/>
      <c r="I1502" s="53"/>
    </row>
    <row r="1503" spans="4:9" x14ac:dyDescent="0.25">
      <c r="D1503" s="53"/>
      <c r="E1503" s="53"/>
      <c r="F1503" s="53"/>
      <c r="G1503" s="53"/>
      <c r="H1503" s="53"/>
      <c r="I1503" s="53"/>
    </row>
    <row r="1504" spans="4:9" x14ac:dyDescent="0.25">
      <c r="D1504" s="53"/>
      <c r="E1504" s="53"/>
      <c r="F1504" s="53"/>
      <c r="G1504" s="53"/>
      <c r="H1504" s="53"/>
      <c r="I1504" s="53"/>
    </row>
    <row r="1505" spans="4:9" x14ac:dyDescent="0.25">
      <c r="D1505" s="53"/>
      <c r="E1505" s="53"/>
      <c r="F1505" s="53"/>
      <c r="G1505" s="53"/>
      <c r="H1505" s="53"/>
      <c r="I1505" s="53"/>
    </row>
    <row r="1506" spans="4:9" x14ac:dyDescent="0.25">
      <c r="D1506" s="53"/>
      <c r="E1506" s="53"/>
      <c r="F1506" s="53"/>
      <c r="G1506" s="53"/>
      <c r="H1506" s="53"/>
      <c r="I1506" s="53"/>
    </row>
    <row r="1507" spans="4:9" x14ac:dyDescent="0.25">
      <c r="D1507" s="53"/>
      <c r="E1507" s="53"/>
      <c r="F1507" s="53"/>
      <c r="G1507" s="53"/>
      <c r="H1507" s="53"/>
      <c r="I1507" s="53"/>
    </row>
    <row r="1508" spans="4:9" x14ac:dyDescent="0.25">
      <c r="D1508" s="53"/>
      <c r="E1508" s="53"/>
      <c r="F1508" s="53"/>
      <c r="G1508" s="53"/>
      <c r="H1508" s="53"/>
      <c r="I1508" s="53"/>
    </row>
    <row r="1509" spans="4:9" x14ac:dyDescent="0.25">
      <c r="D1509" s="53"/>
      <c r="E1509" s="53"/>
      <c r="F1509" s="53"/>
      <c r="G1509" s="53"/>
      <c r="H1509" s="53"/>
      <c r="I1509" s="53"/>
    </row>
    <row r="1510" spans="4:9" x14ac:dyDescent="0.25">
      <c r="D1510" s="53"/>
      <c r="E1510" s="53"/>
      <c r="F1510" s="53"/>
      <c r="G1510" s="53"/>
      <c r="H1510" s="53"/>
      <c r="I1510" s="53"/>
    </row>
    <row r="1511" spans="4:9" x14ac:dyDescent="0.25">
      <c r="D1511" s="53"/>
      <c r="E1511" s="53"/>
      <c r="F1511" s="53"/>
      <c r="G1511" s="53"/>
      <c r="H1511" s="53"/>
      <c r="I1511" s="53"/>
    </row>
    <row r="1512" spans="4:9" x14ac:dyDescent="0.25">
      <c r="D1512" s="53"/>
      <c r="E1512" s="53"/>
      <c r="F1512" s="53"/>
      <c r="G1512" s="53"/>
      <c r="H1512" s="53"/>
      <c r="I1512" s="53"/>
    </row>
    <row r="1513" spans="4:9" x14ac:dyDescent="0.25">
      <c r="D1513" s="53"/>
      <c r="E1513" s="53"/>
      <c r="F1513" s="53"/>
      <c r="G1513" s="53"/>
      <c r="H1513" s="53"/>
      <c r="I1513" s="53"/>
    </row>
    <row r="1514" spans="4:9" x14ac:dyDescent="0.25">
      <c r="D1514" s="53"/>
      <c r="E1514" s="53"/>
      <c r="F1514" s="53"/>
      <c r="G1514" s="53"/>
      <c r="H1514" s="53"/>
      <c r="I1514" s="53"/>
    </row>
    <row r="1515" spans="4:9" x14ac:dyDescent="0.25">
      <c r="D1515" s="53"/>
      <c r="E1515" s="53"/>
      <c r="F1515" s="53"/>
      <c r="G1515" s="53"/>
      <c r="H1515" s="53"/>
      <c r="I1515" s="53"/>
    </row>
    <row r="1516" spans="4:9" x14ac:dyDescent="0.25">
      <c r="D1516" s="53"/>
      <c r="E1516" s="53"/>
      <c r="F1516" s="53"/>
      <c r="G1516" s="53"/>
      <c r="H1516" s="53"/>
      <c r="I1516" s="53"/>
    </row>
    <row r="1517" spans="4:9" x14ac:dyDescent="0.25">
      <c r="D1517" s="53"/>
      <c r="E1517" s="53"/>
      <c r="F1517" s="53"/>
      <c r="G1517" s="53"/>
      <c r="H1517" s="53"/>
      <c r="I1517" s="53"/>
    </row>
    <row r="1518" spans="4:9" x14ac:dyDescent="0.25">
      <c r="D1518" s="53"/>
      <c r="E1518" s="53"/>
      <c r="F1518" s="53"/>
      <c r="G1518" s="53"/>
      <c r="H1518" s="53"/>
      <c r="I1518" s="53"/>
    </row>
    <row r="1519" spans="4:9" x14ac:dyDescent="0.25">
      <c r="D1519" s="53"/>
      <c r="E1519" s="53"/>
      <c r="F1519" s="53"/>
      <c r="G1519" s="53"/>
      <c r="H1519" s="53"/>
      <c r="I1519" s="53"/>
    </row>
    <row r="1520" spans="4:9" x14ac:dyDescent="0.25">
      <c r="D1520" s="53"/>
      <c r="E1520" s="53"/>
      <c r="F1520" s="53"/>
      <c r="G1520" s="53"/>
      <c r="H1520" s="53"/>
      <c r="I1520" s="53"/>
    </row>
    <row r="1521" spans="4:9" x14ac:dyDescent="0.25">
      <c r="D1521" s="53"/>
      <c r="E1521" s="53"/>
      <c r="F1521" s="53"/>
      <c r="G1521" s="53"/>
      <c r="H1521" s="53"/>
      <c r="I1521" s="53"/>
    </row>
    <row r="1522" spans="4:9" x14ac:dyDescent="0.25">
      <c r="D1522" s="53"/>
      <c r="E1522" s="53"/>
      <c r="F1522" s="53"/>
      <c r="G1522" s="53"/>
      <c r="H1522" s="53"/>
      <c r="I1522" s="53"/>
    </row>
    <row r="1523" spans="4:9" x14ac:dyDescent="0.25">
      <c r="D1523" s="53"/>
      <c r="E1523" s="53"/>
      <c r="F1523" s="53"/>
      <c r="G1523" s="53"/>
      <c r="H1523" s="53"/>
      <c r="I1523" s="53"/>
    </row>
    <row r="1524" spans="4:9" x14ac:dyDescent="0.25">
      <c r="D1524" s="53"/>
      <c r="E1524" s="53"/>
      <c r="F1524" s="53"/>
      <c r="G1524" s="53"/>
      <c r="H1524" s="53"/>
      <c r="I1524" s="53"/>
    </row>
    <row r="1525" spans="4:9" x14ac:dyDescent="0.25">
      <c r="D1525" s="53"/>
      <c r="E1525" s="53"/>
      <c r="F1525" s="53"/>
      <c r="G1525" s="53"/>
      <c r="H1525" s="53"/>
      <c r="I1525" s="53"/>
    </row>
    <row r="1526" spans="4:9" x14ac:dyDescent="0.25">
      <c r="D1526" s="53"/>
      <c r="E1526" s="53"/>
      <c r="F1526" s="53"/>
      <c r="G1526" s="53"/>
      <c r="H1526" s="53"/>
      <c r="I1526" s="53"/>
    </row>
    <row r="1527" spans="4:9" x14ac:dyDescent="0.25">
      <c r="D1527" s="53"/>
      <c r="E1527" s="53"/>
      <c r="F1527" s="53"/>
      <c r="G1527" s="53"/>
      <c r="H1527" s="53"/>
      <c r="I1527" s="53"/>
    </row>
    <row r="1528" spans="4:9" x14ac:dyDescent="0.25">
      <c r="D1528" s="53"/>
      <c r="E1528" s="53"/>
      <c r="F1528" s="53"/>
      <c r="G1528" s="53"/>
      <c r="H1528" s="53"/>
      <c r="I1528" s="53"/>
    </row>
    <row r="1529" spans="4:9" x14ac:dyDescent="0.25">
      <c r="D1529" s="53"/>
      <c r="E1529" s="53"/>
      <c r="F1529" s="53"/>
      <c r="G1529" s="53"/>
      <c r="H1529" s="53"/>
      <c r="I1529" s="53"/>
    </row>
    <row r="1530" spans="4:9" x14ac:dyDescent="0.25">
      <c r="D1530" s="53"/>
      <c r="E1530" s="53"/>
      <c r="F1530" s="53"/>
      <c r="G1530" s="53"/>
      <c r="H1530" s="53"/>
      <c r="I1530" s="53"/>
    </row>
    <row r="1531" spans="4:9" x14ac:dyDescent="0.25">
      <c r="D1531" s="53"/>
      <c r="E1531" s="53"/>
      <c r="F1531" s="53"/>
      <c r="G1531" s="53"/>
      <c r="H1531" s="53"/>
      <c r="I1531" s="53"/>
    </row>
    <row r="1532" spans="4:9" x14ac:dyDescent="0.25">
      <c r="D1532" s="53"/>
      <c r="E1532" s="53"/>
      <c r="F1532" s="53"/>
      <c r="G1532" s="53"/>
      <c r="H1532" s="53"/>
      <c r="I1532" s="53"/>
    </row>
    <row r="1533" spans="4:9" x14ac:dyDescent="0.25">
      <c r="D1533" s="53"/>
      <c r="E1533" s="53"/>
      <c r="F1533" s="53"/>
      <c r="G1533" s="53"/>
      <c r="H1533" s="53"/>
      <c r="I1533" s="53"/>
    </row>
    <row r="1534" spans="4:9" x14ac:dyDescent="0.25">
      <c r="D1534" s="53"/>
      <c r="E1534" s="53"/>
      <c r="F1534" s="53"/>
      <c r="G1534" s="53"/>
      <c r="H1534" s="53"/>
      <c r="I1534" s="53"/>
    </row>
    <row r="1535" spans="4:9" x14ac:dyDescent="0.25">
      <c r="D1535" s="53"/>
      <c r="E1535" s="53"/>
      <c r="F1535" s="53"/>
      <c r="G1535" s="53"/>
      <c r="H1535" s="53"/>
      <c r="I1535" s="53"/>
    </row>
    <row r="1536" spans="4:9" x14ac:dyDescent="0.25">
      <c r="D1536" s="53"/>
      <c r="E1536" s="53"/>
      <c r="F1536" s="53"/>
      <c r="G1536" s="53"/>
      <c r="H1536" s="53"/>
      <c r="I1536" s="53"/>
    </row>
    <row r="1537" spans="4:9" x14ac:dyDescent="0.25">
      <c r="D1537" s="53"/>
      <c r="E1537" s="53"/>
      <c r="F1537" s="53"/>
      <c r="G1537" s="53"/>
      <c r="H1537" s="53"/>
      <c r="I1537" s="53"/>
    </row>
    <row r="1538" spans="4:9" x14ac:dyDescent="0.25">
      <c r="D1538" s="53"/>
      <c r="E1538" s="53"/>
      <c r="F1538" s="53"/>
      <c r="G1538" s="53"/>
      <c r="H1538" s="53"/>
      <c r="I1538" s="53"/>
    </row>
    <row r="1539" spans="4:9" x14ac:dyDescent="0.25">
      <c r="D1539" s="53"/>
      <c r="E1539" s="53"/>
      <c r="F1539" s="53"/>
      <c r="G1539" s="53"/>
      <c r="H1539" s="53"/>
      <c r="I1539" s="53"/>
    </row>
    <row r="1540" spans="4:9" x14ac:dyDescent="0.25">
      <c r="D1540" s="53"/>
      <c r="E1540" s="53"/>
      <c r="F1540" s="53"/>
      <c r="G1540" s="53"/>
      <c r="H1540" s="53"/>
      <c r="I1540" s="53"/>
    </row>
    <row r="1541" spans="4:9" x14ac:dyDescent="0.25">
      <c r="D1541" s="53"/>
      <c r="E1541" s="53"/>
      <c r="F1541" s="53"/>
      <c r="G1541" s="53"/>
      <c r="H1541" s="53"/>
      <c r="I1541" s="53"/>
    </row>
    <row r="1542" spans="4:9" x14ac:dyDescent="0.25">
      <c r="D1542" s="53"/>
      <c r="E1542" s="53"/>
      <c r="F1542" s="53"/>
      <c r="G1542" s="53"/>
      <c r="H1542" s="53"/>
      <c r="I1542" s="53"/>
    </row>
    <row r="1543" spans="4:9" x14ac:dyDescent="0.25">
      <c r="D1543" s="53"/>
      <c r="E1543" s="53"/>
      <c r="F1543" s="53"/>
      <c r="G1543" s="53"/>
      <c r="H1543" s="53"/>
      <c r="I1543" s="53"/>
    </row>
    <row r="1544" spans="4:9" x14ac:dyDescent="0.25">
      <c r="D1544" s="53"/>
      <c r="E1544" s="53"/>
      <c r="F1544" s="53"/>
      <c r="G1544" s="53"/>
      <c r="H1544" s="53"/>
      <c r="I1544" s="53"/>
    </row>
    <row r="1545" spans="4:9" x14ac:dyDescent="0.25">
      <c r="D1545" s="53"/>
      <c r="E1545" s="53"/>
      <c r="F1545" s="53"/>
      <c r="G1545" s="53"/>
      <c r="H1545" s="53"/>
      <c r="I1545" s="53"/>
    </row>
    <row r="1546" spans="4:9" x14ac:dyDescent="0.25">
      <c r="D1546" s="53"/>
      <c r="E1546" s="53"/>
      <c r="F1546" s="53"/>
      <c r="G1546" s="53"/>
      <c r="H1546" s="53"/>
      <c r="I1546" s="53"/>
    </row>
    <row r="1547" spans="4:9" x14ac:dyDescent="0.25">
      <c r="D1547" s="53"/>
      <c r="E1547" s="53"/>
      <c r="F1547" s="53"/>
      <c r="G1547" s="53"/>
      <c r="H1547" s="53"/>
      <c r="I1547" s="53"/>
    </row>
    <row r="1548" spans="4:9" x14ac:dyDescent="0.25">
      <c r="D1548" s="53"/>
      <c r="E1548" s="53"/>
      <c r="F1548" s="53"/>
      <c r="G1548" s="53"/>
      <c r="H1548" s="53"/>
      <c r="I1548" s="53"/>
    </row>
    <row r="1549" spans="4:9" x14ac:dyDescent="0.25">
      <c r="D1549" s="53"/>
      <c r="E1549" s="53"/>
      <c r="F1549" s="53"/>
      <c r="G1549" s="53"/>
      <c r="H1549" s="53"/>
      <c r="I1549" s="53"/>
    </row>
    <row r="1550" spans="4:9" x14ac:dyDescent="0.25">
      <c r="D1550" s="53"/>
      <c r="E1550" s="53"/>
      <c r="F1550" s="53"/>
      <c r="G1550" s="53"/>
      <c r="H1550" s="53"/>
      <c r="I1550" s="53"/>
    </row>
    <row r="1551" spans="4:9" x14ac:dyDescent="0.25">
      <c r="D1551" s="53"/>
      <c r="E1551" s="53"/>
      <c r="F1551" s="53"/>
      <c r="G1551" s="53"/>
      <c r="H1551" s="53"/>
      <c r="I1551" s="53"/>
    </row>
    <row r="1552" spans="4:9" x14ac:dyDescent="0.25">
      <c r="D1552" s="53"/>
      <c r="E1552" s="53"/>
      <c r="F1552" s="53"/>
      <c r="G1552" s="53"/>
      <c r="H1552" s="53"/>
      <c r="I1552" s="53"/>
    </row>
    <row r="1553" spans="4:9" x14ac:dyDescent="0.25">
      <c r="D1553" s="53"/>
      <c r="E1553" s="53"/>
      <c r="F1553" s="53"/>
      <c r="G1553" s="53"/>
      <c r="H1553" s="53"/>
      <c r="I1553" s="53"/>
    </row>
    <row r="1554" spans="4:9" x14ac:dyDescent="0.25">
      <c r="D1554" s="53"/>
      <c r="E1554" s="53"/>
      <c r="F1554" s="53"/>
      <c r="G1554" s="53"/>
      <c r="H1554" s="53"/>
      <c r="I1554" s="53"/>
    </row>
    <row r="1555" spans="4:9" x14ac:dyDescent="0.25">
      <c r="D1555" s="53"/>
      <c r="E1555" s="53"/>
      <c r="F1555" s="53"/>
      <c r="G1555" s="53"/>
      <c r="H1555" s="53"/>
      <c r="I1555" s="53"/>
    </row>
    <row r="1556" spans="4:9" x14ac:dyDescent="0.25">
      <c r="D1556" s="53"/>
      <c r="E1556" s="53"/>
      <c r="F1556" s="53"/>
      <c r="G1556" s="53"/>
      <c r="H1556" s="53"/>
      <c r="I1556" s="53"/>
    </row>
    <row r="1557" spans="4:9" x14ac:dyDescent="0.25">
      <c r="D1557" s="53"/>
      <c r="E1557" s="53"/>
      <c r="F1557" s="53"/>
      <c r="G1557" s="53"/>
      <c r="H1557" s="53"/>
      <c r="I1557" s="53"/>
    </row>
    <row r="1558" spans="4:9" x14ac:dyDescent="0.25">
      <c r="D1558" s="53"/>
      <c r="E1558" s="53"/>
      <c r="F1558" s="53"/>
      <c r="G1558" s="53"/>
      <c r="H1558" s="53"/>
      <c r="I1558" s="53"/>
    </row>
    <row r="1559" spans="4:9" x14ac:dyDescent="0.25">
      <c r="D1559" s="53"/>
      <c r="E1559" s="53"/>
      <c r="F1559" s="53"/>
      <c r="G1559" s="53"/>
      <c r="H1559" s="53"/>
      <c r="I1559" s="53"/>
    </row>
    <row r="1560" spans="4:9" x14ac:dyDescent="0.25">
      <c r="D1560" s="53"/>
      <c r="E1560" s="53"/>
      <c r="F1560" s="53"/>
      <c r="G1560" s="53"/>
      <c r="H1560" s="53"/>
      <c r="I1560" s="53"/>
    </row>
    <row r="1561" spans="4:9" x14ac:dyDescent="0.25">
      <c r="D1561" s="53"/>
      <c r="E1561" s="53"/>
      <c r="F1561" s="53"/>
      <c r="G1561" s="53"/>
      <c r="H1561" s="53"/>
      <c r="I1561" s="53"/>
    </row>
    <row r="1562" spans="4:9" x14ac:dyDescent="0.25">
      <c r="D1562" s="53"/>
      <c r="E1562" s="53"/>
      <c r="F1562" s="53"/>
      <c r="G1562" s="53"/>
      <c r="H1562" s="53"/>
      <c r="I1562" s="53"/>
    </row>
    <row r="1563" spans="4:9" x14ac:dyDescent="0.25">
      <c r="D1563" s="53"/>
      <c r="E1563" s="53"/>
      <c r="F1563" s="53"/>
      <c r="G1563" s="53"/>
      <c r="H1563" s="53"/>
      <c r="I1563" s="53"/>
    </row>
    <row r="1564" spans="4:9" x14ac:dyDescent="0.25">
      <c r="D1564" s="53"/>
      <c r="E1564" s="53"/>
      <c r="F1564" s="53"/>
      <c r="G1564" s="53"/>
      <c r="H1564" s="53"/>
      <c r="I1564" s="53"/>
    </row>
    <row r="1565" spans="4:9" x14ac:dyDescent="0.25">
      <c r="D1565" s="53"/>
      <c r="E1565" s="53"/>
      <c r="F1565" s="53"/>
      <c r="G1565" s="53"/>
      <c r="H1565" s="53"/>
      <c r="I1565" s="53"/>
    </row>
    <row r="1566" spans="4:9" x14ac:dyDescent="0.25">
      <c r="D1566" s="53"/>
      <c r="E1566" s="53"/>
      <c r="F1566" s="53"/>
      <c r="G1566" s="53"/>
      <c r="H1566" s="53"/>
      <c r="I1566" s="53"/>
    </row>
    <row r="1567" spans="4:9" x14ac:dyDescent="0.25">
      <c r="D1567" s="53"/>
      <c r="E1567" s="53"/>
      <c r="F1567" s="53"/>
      <c r="G1567" s="53"/>
      <c r="H1567" s="53"/>
      <c r="I1567" s="53"/>
    </row>
    <row r="1568" spans="4:9" x14ac:dyDescent="0.25">
      <c r="D1568" s="53"/>
      <c r="E1568" s="53"/>
      <c r="F1568" s="53"/>
      <c r="G1568" s="53"/>
      <c r="H1568" s="53"/>
      <c r="I1568" s="53"/>
    </row>
    <row r="1569" spans="4:9" x14ac:dyDescent="0.25">
      <c r="D1569" s="53"/>
      <c r="E1569" s="53"/>
      <c r="F1569" s="53"/>
      <c r="G1569" s="53"/>
      <c r="H1569" s="53"/>
      <c r="I1569" s="53"/>
    </row>
    <row r="1570" spans="4:9" x14ac:dyDescent="0.25">
      <c r="D1570" s="53"/>
      <c r="E1570" s="53"/>
      <c r="F1570" s="53"/>
      <c r="G1570" s="53"/>
      <c r="H1570" s="53"/>
      <c r="I1570" s="53"/>
    </row>
    <row r="1571" spans="4:9" x14ac:dyDescent="0.25">
      <c r="D1571" s="53"/>
      <c r="E1571" s="53"/>
      <c r="F1571" s="53"/>
      <c r="G1571" s="53"/>
      <c r="H1571" s="53"/>
      <c r="I1571" s="53"/>
    </row>
    <row r="1572" spans="4:9" x14ac:dyDescent="0.25">
      <c r="D1572" s="53"/>
      <c r="E1572" s="53"/>
      <c r="F1572" s="53"/>
      <c r="G1572" s="53"/>
      <c r="H1572" s="53"/>
      <c r="I1572" s="53"/>
    </row>
    <row r="1573" spans="4:9" x14ac:dyDescent="0.25">
      <c r="D1573" s="53"/>
      <c r="E1573" s="53"/>
      <c r="F1573" s="53"/>
      <c r="G1573" s="53"/>
      <c r="H1573" s="53"/>
      <c r="I1573" s="53"/>
    </row>
    <row r="1574" spans="4:9" x14ac:dyDescent="0.25">
      <c r="D1574" s="53"/>
      <c r="E1574" s="53"/>
      <c r="F1574" s="53"/>
      <c r="G1574" s="53"/>
      <c r="H1574" s="53"/>
      <c r="I1574" s="53"/>
    </row>
    <row r="1575" spans="4:9" x14ac:dyDescent="0.25">
      <c r="D1575" s="53"/>
      <c r="E1575" s="53"/>
      <c r="F1575" s="53"/>
      <c r="G1575" s="53"/>
      <c r="H1575" s="53"/>
      <c r="I1575" s="53"/>
    </row>
    <row r="1576" spans="4:9" x14ac:dyDescent="0.25">
      <c r="D1576" s="53"/>
      <c r="E1576" s="53"/>
      <c r="F1576" s="53"/>
      <c r="G1576" s="53"/>
      <c r="H1576" s="53"/>
      <c r="I1576" s="53"/>
    </row>
    <row r="1577" spans="4:9" x14ac:dyDescent="0.25">
      <c r="D1577" s="53"/>
      <c r="E1577" s="53"/>
      <c r="F1577" s="53"/>
      <c r="G1577" s="53"/>
      <c r="H1577" s="53"/>
      <c r="I1577" s="53"/>
    </row>
    <row r="1578" spans="4:9" x14ac:dyDescent="0.25">
      <c r="D1578" s="53"/>
      <c r="E1578" s="53"/>
      <c r="F1578" s="53"/>
      <c r="G1578" s="53"/>
      <c r="H1578" s="53"/>
      <c r="I1578" s="53"/>
    </row>
    <row r="1579" spans="4:9" x14ac:dyDescent="0.25">
      <c r="D1579" s="53"/>
      <c r="E1579" s="53"/>
      <c r="F1579" s="53"/>
      <c r="G1579" s="53"/>
      <c r="H1579" s="53"/>
      <c r="I1579" s="53"/>
    </row>
    <row r="1580" spans="4:9" x14ac:dyDescent="0.25">
      <c r="D1580" s="53"/>
      <c r="E1580" s="53"/>
      <c r="F1580" s="53"/>
      <c r="G1580" s="53"/>
      <c r="H1580" s="53"/>
      <c r="I1580" s="53"/>
    </row>
    <row r="1581" spans="4:9" x14ac:dyDescent="0.25">
      <c r="D1581" s="53"/>
      <c r="E1581" s="53"/>
      <c r="F1581" s="53"/>
      <c r="G1581" s="53"/>
      <c r="H1581" s="53"/>
      <c r="I1581" s="53"/>
    </row>
    <row r="1582" spans="4:9" x14ac:dyDescent="0.25">
      <c r="D1582" s="53"/>
      <c r="E1582" s="53"/>
      <c r="F1582" s="53"/>
      <c r="G1582" s="53"/>
      <c r="H1582" s="53"/>
      <c r="I1582" s="53"/>
    </row>
    <row r="1583" spans="4:9" x14ac:dyDescent="0.25">
      <c r="D1583" s="53"/>
      <c r="E1583" s="53"/>
      <c r="F1583" s="53"/>
      <c r="G1583" s="53"/>
      <c r="H1583" s="53"/>
      <c r="I1583" s="53"/>
    </row>
    <row r="1584" spans="4:9" x14ac:dyDescent="0.25">
      <c r="D1584" s="53"/>
      <c r="E1584" s="53"/>
      <c r="F1584" s="53"/>
      <c r="G1584" s="53"/>
      <c r="H1584" s="53"/>
      <c r="I1584" s="53"/>
    </row>
    <row r="1585" spans="4:9" x14ac:dyDescent="0.25">
      <c r="D1585" s="53"/>
      <c r="E1585" s="53"/>
      <c r="F1585" s="53"/>
      <c r="G1585" s="53"/>
      <c r="H1585" s="53"/>
      <c r="I1585" s="53"/>
    </row>
    <row r="1586" spans="4:9" x14ac:dyDescent="0.25">
      <c r="D1586" s="53"/>
      <c r="E1586" s="53"/>
      <c r="F1586" s="53"/>
      <c r="G1586" s="53"/>
      <c r="H1586" s="53"/>
      <c r="I1586" s="53"/>
    </row>
    <row r="1587" spans="4:9" x14ac:dyDescent="0.25">
      <c r="D1587" s="53"/>
      <c r="E1587" s="53"/>
      <c r="F1587" s="53"/>
      <c r="G1587" s="53"/>
      <c r="H1587" s="53"/>
      <c r="I1587" s="53"/>
    </row>
    <row r="1588" spans="4:9" x14ac:dyDescent="0.25">
      <c r="D1588" s="53"/>
      <c r="E1588" s="53"/>
      <c r="F1588" s="53"/>
      <c r="G1588" s="53"/>
      <c r="H1588" s="53"/>
      <c r="I1588" s="53"/>
    </row>
    <row r="1589" spans="4:9" x14ac:dyDescent="0.25">
      <c r="D1589" s="53"/>
      <c r="E1589" s="53"/>
      <c r="F1589" s="53"/>
      <c r="G1589" s="53"/>
      <c r="H1589" s="53"/>
      <c r="I1589" s="53"/>
    </row>
    <row r="1590" spans="4:9" x14ac:dyDescent="0.25">
      <c r="D1590" s="53"/>
      <c r="E1590" s="53"/>
      <c r="F1590" s="53"/>
      <c r="G1590" s="53"/>
      <c r="H1590" s="53"/>
      <c r="I1590" s="53"/>
    </row>
    <row r="1591" spans="4:9" x14ac:dyDescent="0.25">
      <c r="D1591" s="53"/>
      <c r="E1591" s="53"/>
      <c r="F1591" s="53"/>
      <c r="G1591" s="53"/>
      <c r="H1591" s="53"/>
      <c r="I1591" s="53"/>
    </row>
    <row r="1592" spans="4:9" x14ac:dyDescent="0.25">
      <c r="D1592" s="53"/>
      <c r="E1592" s="53"/>
      <c r="F1592" s="53"/>
      <c r="G1592" s="53"/>
      <c r="H1592" s="53"/>
      <c r="I1592" s="53"/>
    </row>
    <row r="1593" spans="4:9" x14ac:dyDescent="0.25">
      <c r="D1593" s="53"/>
      <c r="E1593" s="53"/>
      <c r="F1593" s="53"/>
      <c r="G1593" s="53"/>
      <c r="H1593" s="53"/>
      <c r="I1593" s="53"/>
    </row>
    <row r="1594" spans="4:9" x14ac:dyDescent="0.25">
      <c r="D1594" s="53"/>
      <c r="E1594" s="53"/>
      <c r="F1594" s="53"/>
      <c r="G1594" s="53"/>
      <c r="H1594" s="53"/>
      <c r="I1594" s="53"/>
    </row>
    <row r="1595" spans="4:9" x14ac:dyDescent="0.25">
      <c r="D1595" s="53"/>
      <c r="E1595" s="53"/>
      <c r="F1595" s="53"/>
      <c r="G1595" s="53"/>
      <c r="H1595" s="53"/>
      <c r="I1595" s="53"/>
    </row>
    <row r="1596" spans="4:9" x14ac:dyDescent="0.25">
      <c r="D1596" s="53"/>
      <c r="E1596" s="53"/>
      <c r="F1596" s="53"/>
      <c r="G1596" s="53"/>
      <c r="H1596" s="53"/>
      <c r="I1596" s="53"/>
    </row>
    <row r="1597" spans="4:9" x14ac:dyDescent="0.25">
      <c r="D1597" s="53"/>
      <c r="E1597" s="53"/>
      <c r="F1597" s="53"/>
      <c r="G1597" s="53"/>
      <c r="H1597" s="53"/>
      <c r="I1597" s="53"/>
    </row>
    <row r="1598" spans="4:9" x14ac:dyDescent="0.25">
      <c r="D1598" s="53"/>
      <c r="E1598" s="53"/>
      <c r="F1598" s="53"/>
      <c r="G1598" s="53"/>
      <c r="H1598" s="53"/>
      <c r="I1598" s="53"/>
    </row>
    <row r="1599" spans="4:9" x14ac:dyDescent="0.25">
      <c r="D1599" s="53"/>
      <c r="E1599" s="53"/>
      <c r="F1599" s="53"/>
      <c r="G1599" s="53"/>
      <c r="H1599" s="53"/>
      <c r="I1599" s="53"/>
    </row>
    <row r="1600" spans="4:9" x14ac:dyDescent="0.25">
      <c r="D1600" s="53"/>
      <c r="E1600" s="53"/>
      <c r="F1600" s="53"/>
      <c r="G1600" s="53"/>
      <c r="H1600" s="53"/>
      <c r="I1600" s="53"/>
    </row>
    <row r="1601" spans="4:9" x14ac:dyDescent="0.25">
      <c r="D1601" s="53"/>
      <c r="E1601" s="53"/>
      <c r="F1601" s="53"/>
      <c r="G1601" s="53"/>
      <c r="H1601" s="53"/>
      <c r="I1601" s="53"/>
    </row>
    <row r="1602" spans="4:9" x14ac:dyDescent="0.25">
      <c r="D1602" s="53"/>
      <c r="E1602" s="53"/>
      <c r="F1602" s="53"/>
      <c r="G1602" s="53"/>
      <c r="H1602" s="53"/>
      <c r="I1602" s="53"/>
    </row>
    <row r="1603" spans="4:9" x14ac:dyDescent="0.25">
      <c r="D1603" s="53"/>
      <c r="E1603" s="53"/>
      <c r="F1603" s="53"/>
      <c r="G1603" s="53"/>
      <c r="H1603" s="53"/>
      <c r="I1603" s="53"/>
    </row>
    <row r="1604" spans="4:9" x14ac:dyDescent="0.25">
      <c r="D1604" s="53"/>
      <c r="E1604" s="53"/>
      <c r="F1604" s="53"/>
      <c r="G1604" s="53"/>
      <c r="H1604" s="53"/>
      <c r="I1604" s="53"/>
    </row>
    <row r="1605" spans="4:9" x14ac:dyDescent="0.25">
      <c r="D1605" s="53"/>
      <c r="E1605" s="53"/>
      <c r="F1605" s="53"/>
      <c r="G1605" s="53"/>
      <c r="H1605" s="53"/>
      <c r="I1605" s="53"/>
    </row>
    <row r="1606" spans="4:9" x14ac:dyDescent="0.25">
      <c r="D1606" s="53"/>
      <c r="E1606" s="53"/>
      <c r="F1606" s="53"/>
      <c r="G1606" s="53"/>
      <c r="H1606" s="53"/>
      <c r="I1606" s="53"/>
    </row>
    <row r="1607" spans="4:9" x14ac:dyDescent="0.25">
      <c r="D1607" s="53"/>
      <c r="E1607" s="53"/>
      <c r="F1607" s="53"/>
      <c r="G1607" s="53"/>
      <c r="H1607" s="53"/>
      <c r="I1607" s="53"/>
    </row>
    <row r="1608" spans="4:9" x14ac:dyDescent="0.25">
      <c r="D1608" s="53"/>
      <c r="E1608" s="53"/>
      <c r="F1608" s="53"/>
      <c r="G1608" s="53"/>
      <c r="H1608" s="53"/>
      <c r="I1608" s="53"/>
    </row>
    <row r="1609" spans="4:9" x14ac:dyDescent="0.25">
      <c r="D1609" s="53"/>
      <c r="E1609" s="53"/>
      <c r="F1609" s="53"/>
      <c r="G1609" s="53"/>
      <c r="H1609" s="53"/>
      <c r="I1609" s="53"/>
    </row>
    <row r="1610" spans="4:9" x14ac:dyDescent="0.25">
      <c r="D1610" s="53"/>
      <c r="E1610" s="53"/>
      <c r="F1610" s="53"/>
      <c r="G1610" s="53"/>
      <c r="H1610" s="53"/>
      <c r="I1610" s="53"/>
    </row>
    <row r="1611" spans="4:9" x14ac:dyDescent="0.25">
      <c r="D1611" s="53"/>
      <c r="E1611" s="53"/>
      <c r="F1611" s="53"/>
      <c r="G1611" s="53"/>
      <c r="H1611" s="53"/>
      <c r="I1611" s="53"/>
    </row>
    <row r="1612" spans="4:9" x14ac:dyDescent="0.25">
      <c r="D1612" s="53"/>
      <c r="E1612" s="53"/>
      <c r="F1612" s="53"/>
      <c r="G1612" s="53"/>
      <c r="H1612" s="53"/>
      <c r="I1612" s="53"/>
    </row>
    <row r="1613" spans="4:9" x14ac:dyDescent="0.25">
      <c r="D1613" s="53"/>
      <c r="E1613" s="53"/>
      <c r="F1613" s="53"/>
      <c r="G1613" s="53"/>
      <c r="H1613" s="53"/>
      <c r="I1613" s="53"/>
    </row>
    <row r="1614" spans="4:9" x14ac:dyDescent="0.25">
      <c r="D1614" s="53"/>
      <c r="E1614" s="53"/>
      <c r="F1614" s="53"/>
      <c r="G1614" s="53"/>
      <c r="H1614" s="53"/>
      <c r="I1614" s="53"/>
    </row>
    <row r="1615" spans="4:9" x14ac:dyDescent="0.25">
      <c r="D1615" s="53"/>
      <c r="E1615" s="53"/>
      <c r="F1615" s="53"/>
      <c r="G1615" s="53"/>
      <c r="H1615" s="53"/>
      <c r="I1615" s="53"/>
    </row>
    <row r="1616" spans="4:9" x14ac:dyDescent="0.25">
      <c r="D1616" s="53"/>
      <c r="E1616" s="53"/>
      <c r="F1616" s="53"/>
      <c r="G1616" s="53"/>
      <c r="H1616" s="53"/>
      <c r="I1616" s="53"/>
    </row>
    <row r="1617" spans="4:9" x14ac:dyDescent="0.25">
      <c r="D1617" s="53"/>
      <c r="E1617" s="53"/>
      <c r="F1617" s="53"/>
      <c r="G1617" s="53"/>
      <c r="H1617" s="53"/>
      <c r="I1617" s="53"/>
    </row>
    <row r="1618" spans="4:9" x14ac:dyDescent="0.25">
      <c r="D1618" s="53"/>
      <c r="E1618" s="53"/>
      <c r="F1618" s="53"/>
      <c r="G1618" s="53"/>
      <c r="H1618" s="53"/>
      <c r="I1618" s="53"/>
    </row>
    <row r="1619" spans="4:9" x14ac:dyDescent="0.25">
      <c r="D1619" s="53"/>
      <c r="E1619" s="53"/>
      <c r="F1619" s="53"/>
      <c r="G1619" s="53"/>
      <c r="H1619" s="53"/>
      <c r="I1619" s="53"/>
    </row>
    <row r="1620" spans="4:9" x14ac:dyDescent="0.25">
      <c r="D1620" s="53"/>
      <c r="E1620" s="53"/>
      <c r="F1620" s="53"/>
      <c r="G1620" s="53"/>
      <c r="H1620" s="53"/>
      <c r="I1620" s="53"/>
    </row>
    <row r="1621" spans="4:9" x14ac:dyDescent="0.25">
      <c r="D1621" s="53"/>
      <c r="E1621" s="53"/>
      <c r="F1621" s="53"/>
      <c r="G1621" s="53"/>
      <c r="H1621" s="53"/>
      <c r="I1621" s="53"/>
    </row>
    <row r="1622" spans="4:9" x14ac:dyDescent="0.25">
      <c r="D1622" s="53"/>
      <c r="E1622" s="53"/>
      <c r="F1622" s="53"/>
      <c r="G1622" s="53"/>
      <c r="H1622" s="53"/>
      <c r="I1622" s="53"/>
    </row>
    <row r="1623" spans="4:9" x14ac:dyDescent="0.25">
      <c r="D1623" s="53"/>
      <c r="E1623" s="53"/>
      <c r="F1623" s="53"/>
      <c r="G1623" s="53"/>
      <c r="H1623" s="53"/>
      <c r="I1623" s="53"/>
    </row>
    <row r="1624" spans="4:9" x14ac:dyDescent="0.25">
      <c r="D1624" s="53"/>
      <c r="E1624" s="53"/>
      <c r="F1624" s="53"/>
      <c r="G1624" s="53"/>
      <c r="H1624" s="53"/>
      <c r="I1624" s="53"/>
    </row>
    <row r="1625" spans="4:9" x14ac:dyDescent="0.25">
      <c r="D1625" s="53"/>
      <c r="E1625" s="53"/>
      <c r="F1625" s="53"/>
      <c r="G1625" s="53"/>
      <c r="H1625" s="53"/>
      <c r="I1625" s="53"/>
    </row>
    <row r="1626" spans="4:9" x14ac:dyDescent="0.25">
      <c r="D1626" s="53"/>
      <c r="E1626" s="53"/>
      <c r="F1626" s="53"/>
      <c r="G1626" s="53"/>
      <c r="H1626" s="53"/>
      <c r="I1626" s="53"/>
    </row>
    <row r="1627" spans="4:9" x14ac:dyDescent="0.25">
      <c r="D1627" s="53"/>
      <c r="E1627" s="53"/>
      <c r="F1627" s="53"/>
      <c r="G1627" s="53"/>
      <c r="H1627" s="53"/>
      <c r="I1627" s="53"/>
    </row>
    <row r="1628" spans="4:9" x14ac:dyDescent="0.25">
      <c r="D1628" s="53"/>
      <c r="E1628" s="53"/>
      <c r="F1628" s="53"/>
      <c r="G1628" s="53"/>
      <c r="H1628" s="53"/>
      <c r="I1628" s="53"/>
    </row>
    <row r="1629" spans="4:9" x14ac:dyDescent="0.25">
      <c r="D1629" s="53"/>
      <c r="E1629" s="53"/>
      <c r="F1629" s="53"/>
      <c r="G1629" s="53"/>
      <c r="H1629" s="53"/>
      <c r="I1629" s="53"/>
    </row>
    <row r="1630" spans="4:9" x14ac:dyDescent="0.25">
      <c r="D1630" s="53"/>
      <c r="E1630" s="53"/>
      <c r="F1630" s="53"/>
      <c r="G1630" s="53"/>
      <c r="H1630" s="53"/>
      <c r="I1630" s="53"/>
    </row>
    <row r="1631" spans="4:9" x14ac:dyDescent="0.25">
      <c r="D1631" s="53"/>
      <c r="E1631" s="53"/>
      <c r="F1631" s="53"/>
      <c r="G1631" s="53"/>
      <c r="H1631" s="53"/>
      <c r="I1631" s="53"/>
    </row>
    <row r="1632" spans="4:9" x14ac:dyDescent="0.25">
      <c r="D1632" s="53"/>
      <c r="E1632" s="53"/>
      <c r="F1632" s="53"/>
      <c r="G1632" s="53"/>
      <c r="H1632" s="53"/>
      <c r="I1632" s="53"/>
    </row>
    <row r="1633" spans="4:9" x14ac:dyDescent="0.25">
      <c r="D1633" s="53"/>
      <c r="E1633" s="53"/>
      <c r="F1633" s="53"/>
      <c r="G1633" s="53"/>
      <c r="H1633" s="53"/>
      <c r="I1633" s="53"/>
    </row>
    <row r="1634" spans="4:9" x14ac:dyDescent="0.25">
      <c r="D1634" s="53"/>
      <c r="E1634" s="53"/>
      <c r="F1634" s="53"/>
      <c r="G1634" s="53"/>
      <c r="H1634" s="53"/>
      <c r="I1634" s="53"/>
    </row>
    <row r="1635" spans="4:9" x14ac:dyDescent="0.25">
      <c r="D1635" s="53"/>
      <c r="E1635" s="53"/>
      <c r="F1635" s="53"/>
      <c r="G1635" s="53"/>
      <c r="H1635" s="53"/>
      <c r="I1635" s="53"/>
    </row>
    <row r="1636" spans="4:9" x14ac:dyDescent="0.25">
      <c r="D1636" s="53"/>
      <c r="E1636" s="53"/>
      <c r="F1636" s="53"/>
      <c r="G1636" s="53"/>
      <c r="H1636" s="53"/>
      <c r="I1636" s="53"/>
    </row>
    <row r="1637" spans="4:9" x14ac:dyDescent="0.25">
      <c r="D1637" s="53"/>
      <c r="E1637" s="53"/>
      <c r="F1637" s="53"/>
      <c r="G1637" s="53"/>
      <c r="H1637" s="53"/>
      <c r="I1637" s="53"/>
    </row>
    <row r="1638" spans="4:9" x14ac:dyDescent="0.25">
      <c r="D1638" s="53"/>
      <c r="E1638" s="53"/>
      <c r="F1638" s="53"/>
      <c r="G1638" s="53"/>
      <c r="H1638" s="53"/>
      <c r="I1638" s="53"/>
    </row>
    <row r="1639" spans="4:9" x14ac:dyDescent="0.25">
      <c r="D1639" s="53"/>
      <c r="E1639" s="53"/>
      <c r="F1639" s="53"/>
      <c r="G1639" s="53"/>
      <c r="H1639" s="53"/>
      <c r="I1639" s="53"/>
    </row>
    <row r="1640" spans="4:9" x14ac:dyDescent="0.25">
      <c r="D1640" s="53"/>
      <c r="E1640" s="53"/>
      <c r="F1640" s="53"/>
      <c r="G1640" s="53"/>
      <c r="H1640" s="53"/>
      <c r="I1640" s="53"/>
    </row>
    <row r="1641" spans="4:9" x14ac:dyDescent="0.25">
      <c r="D1641" s="53"/>
      <c r="E1641" s="53"/>
      <c r="F1641" s="53"/>
      <c r="G1641" s="53"/>
      <c r="H1641" s="53"/>
      <c r="I1641" s="53"/>
    </row>
    <row r="1642" spans="4:9" x14ac:dyDescent="0.25">
      <c r="D1642" s="53"/>
      <c r="E1642" s="53"/>
      <c r="F1642" s="53"/>
      <c r="G1642" s="53"/>
      <c r="H1642" s="53"/>
      <c r="I1642" s="53"/>
    </row>
    <row r="1643" spans="4:9" x14ac:dyDescent="0.25">
      <c r="D1643" s="53"/>
      <c r="E1643" s="53"/>
      <c r="F1643" s="53"/>
      <c r="G1643" s="53"/>
      <c r="H1643" s="53"/>
      <c r="I1643" s="53"/>
    </row>
    <row r="1644" spans="4:9" x14ac:dyDescent="0.25">
      <c r="D1644" s="53"/>
      <c r="E1644" s="53"/>
      <c r="F1644" s="53"/>
      <c r="G1644" s="53"/>
      <c r="H1644" s="53"/>
      <c r="I1644" s="53"/>
    </row>
    <row r="1645" spans="4:9" x14ac:dyDescent="0.25">
      <c r="D1645" s="53"/>
      <c r="E1645" s="53"/>
      <c r="F1645" s="53"/>
      <c r="G1645" s="53"/>
      <c r="H1645" s="53"/>
      <c r="I1645" s="53"/>
    </row>
    <row r="1646" spans="4:9" x14ac:dyDescent="0.25">
      <c r="D1646" s="53"/>
      <c r="E1646" s="53"/>
      <c r="F1646" s="53"/>
      <c r="G1646" s="53"/>
      <c r="H1646" s="53"/>
      <c r="I1646" s="53"/>
    </row>
    <row r="1647" spans="4:9" x14ac:dyDescent="0.25">
      <c r="D1647" s="53"/>
      <c r="E1647" s="53"/>
      <c r="F1647" s="53"/>
      <c r="G1647" s="53"/>
      <c r="H1647" s="53"/>
      <c r="I1647" s="53"/>
    </row>
    <row r="1648" spans="4:9" x14ac:dyDescent="0.25">
      <c r="D1648" s="53"/>
      <c r="E1648" s="53"/>
      <c r="F1648" s="53"/>
      <c r="G1648" s="53"/>
      <c r="H1648" s="53"/>
      <c r="I1648" s="53"/>
    </row>
    <row r="1649" spans="4:9" x14ac:dyDescent="0.25">
      <c r="D1649" s="53"/>
      <c r="E1649" s="53"/>
      <c r="F1649" s="53"/>
      <c r="G1649" s="53"/>
      <c r="H1649" s="53"/>
      <c r="I1649" s="53"/>
    </row>
    <row r="1650" spans="4:9" x14ac:dyDescent="0.25">
      <c r="D1650" s="53"/>
      <c r="E1650" s="53"/>
      <c r="F1650" s="53"/>
      <c r="G1650" s="53"/>
      <c r="H1650" s="53"/>
      <c r="I1650" s="53"/>
    </row>
    <row r="1651" spans="4:9" x14ac:dyDescent="0.25">
      <c r="D1651" s="53"/>
      <c r="E1651" s="53"/>
      <c r="F1651" s="53"/>
      <c r="G1651" s="53"/>
      <c r="H1651" s="53"/>
      <c r="I1651" s="53"/>
    </row>
    <row r="1652" spans="4:9" x14ac:dyDescent="0.25">
      <c r="D1652" s="53"/>
      <c r="E1652" s="53"/>
      <c r="F1652" s="53"/>
      <c r="G1652" s="53"/>
      <c r="H1652" s="53"/>
      <c r="I1652" s="53"/>
    </row>
    <row r="1653" spans="4:9" x14ac:dyDescent="0.25">
      <c r="D1653" s="53"/>
      <c r="E1653" s="53"/>
      <c r="F1653" s="53"/>
      <c r="G1653" s="53"/>
      <c r="H1653" s="53"/>
      <c r="I1653" s="53"/>
    </row>
    <row r="1654" spans="4:9" x14ac:dyDescent="0.25">
      <c r="D1654" s="53"/>
      <c r="E1654" s="53"/>
      <c r="F1654" s="53"/>
      <c r="G1654" s="53"/>
      <c r="H1654" s="53"/>
      <c r="I1654" s="53"/>
    </row>
    <row r="1655" spans="4:9" x14ac:dyDescent="0.25">
      <c r="D1655" s="53"/>
      <c r="E1655" s="53"/>
      <c r="F1655" s="53"/>
      <c r="G1655" s="53"/>
      <c r="H1655" s="53"/>
      <c r="I1655" s="53"/>
    </row>
    <row r="1656" spans="4:9" x14ac:dyDescent="0.25">
      <c r="D1656" s="53"/>
      <c r="E1656" s="53"/>
      <c r="F1656" s="53"/>
      <c r="G1656" s="53"/>
      <c r="H1656" s="53"/>
      <c r="I1656" s="53"/>
    </row>
    <row r="1657" spans="4:9" x14ac:dyDescent="0.25">
      <c r="D1657" s="53"/>
      <c r="E1657" s="53"/>
      <c r="F1657" s="53"/>
      <c r="G1657" s="53"/>
      <c r="H1657" s="53"/>
      <c r="I1657" s="53"/>
    </row>
    <row r="1658" spans="4:9" x14ac:dyDescent="0.25">
      <c r="D1658" s="53"/>
      <c r="E1658" s="53"/>
      <c r="F1658" s="53"/>
      <c r="G1658" s="53"/>
      <c r="H1658" s="53"/>
      <c r="I1658" s="53"/>
    </row>
    <row r="1659" spans="4:9" x14ac:dyDescent="0.25">
      <c r="D1659" s="53"/>
      <c r="E1659" s="53"/>
      <c r="F1659" s="53"/>
      <c r="G1659" s="53"/>
      <c r="H1659" s="53"/>
      <c r="I1659" s="53"/>
    </row>
    <row r="1660" spans="4:9" x14ac:dyDescent="0.25">
      <c r="D1660" s="53"/>
      <c r="E1660" s="53"/>
      <c r="F1660" s="53"/>
      <c r="G1660" s="53"/>
      <c r="H1660" s="53"/>
      <c r="I1660" s="53"/>
    </row>
    <row r="1661" spans="4:9" x14ac:dyDescent="0.25">
      <c r="D1661" s="53"/>
      <c r="E1661" s="53"/>
      <c r="F1661" s="53"/>
      <c r="G1661" s="53"/>
      <c r="H1661" s="53"/>
      <c r="I1661" s="53"/>
    </row>
    <row r="1662" spans="4:9" x14ac:dyDescent="0.25">
      <c r="D1662" s="53"/>
      <c r="E1662" s="53"/>
      <c r="F1662" s="53"/>
      <c r="G1662" s="53"/>
      <c r="H1662" s="53"/>
      <c r="I1662" s="53"/>
    </row>
    <row r="1663" spans="4:9" x14ac:dyDescent="0.25">
      <c r="D1663" s="53"/>
      <c r="E1663" s="53"/>
      <c r="F1663" s="53"/>
      <c r="G1663" s="53"/>
      <c r="H1663" s="53"/>
      <c r="I1663" s="53"/>
    </row>
    <row r="1664" spans="4:9" x14ac:dyDescent="0.25">
      <c r="D1664" s="53"/>
      <c r="E1664" s="53"/>
      <c r="F1664" s="53"/>
      <c r="G1664" s="53"/>
      <c r="H1664" s="53"/>
      <c r="I1664" s="53"/>
    </row>
    <row r="1665" spans="4:9" x14ac:dyDescent="0.25">
      <c r="D1665" s="53"/>
      <c r="E1665" s="53"/>
      <c r="F1665" s="53"/>
      <c r="G1665" s="53"/>
      <c r="H1665" s="53"/>
      <c r="I1665" s="53"/>
    </row>
    <row r="1666" spans="4:9" x14ac:dyDescent="0.25">
      <c r="D1666" s="53"/>
      <c r="E1666" s="53"/>
      <c r="F1666" s="53"/>
      <c r="G1666" s="53"/>
      <c r="H1666" s="53"/>
      <c r="I1666" s="53"/>
    </row>
    <row r="1667" spans="4:9" x14ac:dyDescent="0.25">
      <c r="D1667" s="53"/>
      <c r="E1667" s="53"/>
      <c r="F1667" s="53"/>
      <c r="G1667" s="53"/>
      <c r="H1667" s="53"/>
      <c r="I1667" s="53"/>
    </row>
    <row r="1668" spans="4:9" x14ac:dyDescent="0.25">
      <c r="D1668" s="53"/>
      <c r="E1668" s="53"/>
      <c r="F1668" s="53"/>
      <c r="G1668" s="53"/>
      <c r="H1668" s="53"/>
      <c r="I1668" s="53"/>
    </row>
    <row r="1669" spans="4:9" x14ac:dyDescent="0.25">
      <c r="D1669" s="53"/>
      <c r="E1669" s="53"/>
      <c r="F1669" s="53"/>
      <c r="G1669" s="53"/>
      <c r="H1669" s="53"/>
      <c r="I1669" s="53"/>
    </row>
    <row r="1670" spans="4:9" x14ac:dyDescent="0.25">
      <c r="D1670" s="53"/>
      <c r="E1670" s="53"/>
      <c r="F1670" s="53"/>
      <c r="G1670" s="53"/>
      <c r="H1670" s="53"/>
      <c r="I1670" s="53"/>
    </row>
    <row r="1671" spans="4:9" x14ac:dyDescent="0.25">
      <c r="D1671" s="53"/>
      <c r="E1671" s="53"/>
      <c r="F1671" s="53"/>
      <c r="G1671" s="53"/>
      <c r="H1671" s="53"/>
      <c r="I1671" s="53"/>
    </row>
    <row r="1672" spans="4:9" x14ac:dyDescent="0.25">
      <c r="D1672" s="53"/>
      <c r="E1672" s="53"/>
      <c r="F1672" s="53"/>
      <c r="G1672" s="53"/>
      <c r="H1672" s="53"/>
      <c r="I1672" s="53"/>
    </row>
    <row r="1673" spans="4:9" x14ac:dyDescent="0.25">
      <c r="D1673" s="53"/>
      <c r="E1673" s="53"/>
      <c r="F1673" s="53"/>
      <c r="G1673" s="53"/>
      <c r="H1673" s="53"/>
      <c r="I1673" s="53"/>
    </row>
    <row r="1674" spans="4:9" x14ac:dyDescent="0.25">
      <c r="D1674" s="53"/>
      <c r="E1674" s="53"/>
      <c r="F1674" s="53"/>
      <c r="G1674" s="53"/>
      <c r="H1674" s="53"/>
      <c r="I1674" s="53"/>
    </row>
    <row r="1675" spans="4:9" x14ac:dyDescent="0.25">
      <c r="D1675" s="53"/>
      <c r="E1675" s="53"/>
      <c r="F1675" s="53"/>
      <c r="G1675" s="53"/>
      <c r="H1675" s="53"/>
      <c r="I1675" s="53"/>
    </row>
    <row r="1676" spans="4:9" x14ac:dyDescent="0.25">
      <c r="D1676" s="53"/>
      <c r="E1676" s="53"/>
      <c r="F1676" s="53"/>
      <c r="G1676" s="53"/>
      <c r="H1676" s="53"/>
      <c r="I1676" s="53"/>
    </row>
    <row r="1677" spans="4:9" x14ac:dyDescent="0.25">
      <c r="D1677" s="53"/>
      <c r="E1677" s="53"/>
      <c r="F1677" s="53"/>
      <c r="G1677" s="53"/>
      <c r="H1677" s="53"/>
      <c r="I1677" s="53"/>
    </row>
    <row r="1678" spans="4:9" x14ac:dyDescent="0.25">
      <c r="D1678" s="53"/>
      <c r="E1678" s="53"/>
      <c r="F1678" s="53"/>
      <c r="G1678" s="53"/>
      <c r="H1678" s="53"/>
      <c r="I1678" s="53"/>
    </row>
    <row r="1679" spans="4:9" x14ac:dyDescent="0.25">
      <c r="D1679" s="53"/>
      <c r="E1679" s="53"/>
      <c r="F1679" s="53"/>
      <c r="G1679" s="53"/>
      <c r="H1679" s="53"/>
      <c r="I1679" s="53"/>
    </row>
    <row r="1680" spans="4:9" x14ac:dyDescent="0.25">
      <c r="D1680" s="53"/>
      <c r="E1680" s="53"/>
      <c r="F1680" s="53"/>
      <c r="G1680" s="53"/>
      <c r="H1680" s="53"/>
      <c r="I1680" s="53"/>
    </row>
    <row r="1681" spans="4:9" x14ac:dyDescent="0.25">
      <c r="D1681" s="53"/>
      <c r="E1681" s="53"/>
      <c r="F1681" s="53"/>
      <c r="G1681" s="53"/>
      <c r="H1681" s="53"/>
      <c r="I1681" s="53"/>
    </row>
    <row r="1682" spans="4:9" x14ac:dyDescent="0.25">
      <c r="D1682" s="53"/>
      <c r="E1682" s="53"/>
      <c r="F1682" s="53"/>
      <c r="G1682" s="53"/>
      <c r="H1682" s="53"/>
      <c r="I1682" s="53"/>
    </row>
    <row r="1683" spans="4:9" x14ac:dyDescent="0.25">
      <c r="D1683" s="53"/>
      <c r="E1683" s="53"/>
      <c r="F1683" s="53"/>
      <c r="G1683" s="53"/>
      <c r="H1683" s="53"/>
      <c r="I1683" s="53"/>
    </row>
    <row r="1684" spans="4:9" x14ac:dyDescent="0.25">
      <c r="D1684" s="53"/>
      <c r="E1684" s="53"/>
      <c r="F1684" s="53"/>
      <c r="G1684" s="53"/>
      <c r="H1684" s="53"/>
      <c r="I1684" s="53"/>
    </row>
    <row r="1685" spans="4:9" x14ac:dyDescent="0.25">
      <c r="D1685" s="53"/>
      <c r="E1685" s="53"/>
      <c r="F1685" s="53"/>
      <c r="G1685" s="53"/>
      <c r="H1685" s="53"/>
      <c r="I1685" s="53"/>
    </row>
    <row r="1686" spans="4:9" x14ac:dyDescent="0.25">
      <c r="D1686" s="53"/>
      <c r="E1686" s="53"/>
      <c r="F1686" s="53"/>
      <c r="G1686" s="53"/>
      <c r="H1686" s="53"/>
      <c r="I1686" s="53"/>
    </row>
    <row r="1687" spans="4:9" x14ac:dyDescent="0.25">
      <c r="D1687" s="53"/>
      <c r="E1687" s="53"/>
      <c r="F1687" s="53"/>
      <c r="G1687" s="53"/>
      <c r="H1687" s="53"/>
      <c r="I1687" s="53"/>
    </row>
    <row r="1688" spans="4:9" x14ac:dyDescent="0.25">
      <c r="D1688" s="53"/>
      <c r="E1688" s="53"/>
      <c r="F1688" s="53"/>
      <c r="G1688" s="53"/>
      <c r="H1688" s="53"/>
      <c r="I1688" s="53"/>
    </row>
    <row r="1689" spans="4:9" x14ac:dyDescent="0.25">
      <c r="D1689" s="53"/>
      <c r="E1689" s="53"/>
      <c r="F1689" s="53"/>
      <c r="G1689" s="53"/>
      <c r="H1689" s="53"/>
      <c r="I1689" s="53"/>
    </row>
    <row r="1690" spans="4:9" x14ac:dyDescent="0.25">
      <c r="D1690" s="53"/>
      <c r="E1690" s="53"/>
      <c r="F1690" s="53"/>
      <c r="G1690" s="53"/>
      <c r="H1690" s="53"/>
      <c r="I1690" s="53"/>
    </row>
    <row r="1691" spans="4:9" x14ac:dyDescent="0.25">
      <c r="D1691" s="53"/>
      <c r="E1691" s="53"/>
      <c r="F1691" s="53"/>
      <c r="G1691" s="53"/>
      <c r="H1691" s="53"/>
      <c r="I1691" s="53"/>
    </row>
    <row r="1692" spans="4:9" x14ac:dyDescent="0.25">
      <c r="D1692" s="53"/>
      <c r="E1692" s="53"/>
      <c r="F1692" s="53"/>
      <c r="G1692" s="53"/>
      <c r="H1692" s="53"/>
      <c r="I1692" s="53"/>
    </row>
    <row r="1693" spans="4:9" x14ac:dyDescent="0.25">
      <c r="D1693" s="53"/>
      <c r="E1693" s="53"/>
      <c r="F1693" s="53"/>
      <c r="G1693" s="53"/>
      <c r="H1693" s="53"/>
      <c r="I1693" s="53"/>
    </row>
    <row r="1694" spans="4:9" x14ac:dyDescent="0.25">
      <c r="D1694" s="53"/>
      <c r="E1694" s="53"/>
      <c r="F1694" s="53"/>
      <c r="G1694" s="53"/>
      <c r="H1694" s="53"/>
      <c r="I1694" s="53"/>
    </row>
    <row r="1695" spans="4:9" x14ac:dyDescent="0.25">
      <c r="D1695" s="53"/>
      <c r="E1695" s="53"/>
      <c r="F1695" s="53"/>
      <c r="G1695" s="53"/>
      <c r="H1695" s="53"/>
      <c r="I1695" s="53"/>
    </row>
    <row r="1696" spans="4:9" x14ac:dyDescent="0.25">
      <c r="D1696" s="53"/>
      <c r="E1696" s="53"/>
      <c r="F1696" s="53"/>
      <c r="G1696" s="53"/>
      <c r="H1696" s="53"/>
      <c r="I1696" s="53"/>
    </row>
    <row r="1697" spans="4:9" x14ac:dyDescent="0.25">
      <c r="D1697" s="53"/>
      <c r="E1697" s="53"/>
      <c r="F1697" s="53"/>
      <c r="G1697" s="53"/>
      <c r="H1697" s="53"/>
      <c r="I1697" s="53"/>
    </row>
    <row r="1698" spans="4:9" x14ac:dyDescent="0.25">
      <c r="D1698" s="53"/>
      <c r="E1698" s="53"/>
      <c r="F1698" s="53"/>
      <c r="G1698" s="53"/>
      <c r="H1698" s="53"/>
      <c r="I1698" s="53"/>
    </row>
    <row r="1699" spans="4:9" x14ac:dyDescent="0.25">
      <c r="D1699" s="53"/>
      <c r="E1699" s="53"/>
      <c r="F1699" s="53"/>
      <c r="G1699" s="53"/>
      <c r="H1699" s="53"/>
      <c r="I1699" s="53"/>
    </row>
    <row r="1700" spans="4:9" x14ac:dyDescent="0.25">
      <c r="D1700" s="53"/>
      <c r="E1700" s="53"/>
      <c r="F1700" s="53"/>
      <c r="G1700" s="53"/>
      <c r="H1700" s="53"/>
      <c r="I1700" s="53"/>
    </row>
    <row r="1701" spans="4:9" x14ac:dyDescent="0.25">
      <c r="D1701" s="53"/>
      <c r="E1701" s="53"/>
      <c r="F1701" s="53"/>
      <c r="G1701" s="53"/>
      <c r="H1701" s="53"/>
      <c r="I1701" s="53"/>
    </row>
    <row r="1702" spans="4:9" x14ac:dyDescent="0.25">
      <c r="D1702" s="53"/>
      <c r="E1702" s="53"/>
      <c r="F1702" s="53"/>
      <c r="G1702" s="53"/>
      <c r="H1702" s="53"/>
      <c r="I1702" s="53"/>
    </row>
    <row r="1703" spans="4:9" x14ac:dyDescent="0.25">
      <c r="D1703" s="53"/>
      <c r="E1703" s="53"/>
      <c r="F1703" s="53"/>
      <c r="G1703" s="53"/>
      <c r="H1703" s="53"/>
      <c r="I1703" s="53"/>
    </row>
    <row r="1704" spans="4:9" x14ac:dyDescent="0.25">
      <c r="D1704" s="53"/>
      <c r="E1704" s="53"/>
      <c r="F1704" s="53"/>
      <c r="G1704" s="53"/>
      <c r="H1704" s="53"/>
      <c r="I1704" s="53"/>
    </row>
    <row r="1705" spans="4:9" x14ac:dyDescent="0.25">
      <c r="D1705" s="53"/>
      <c r="E1705" s="53"/>
      <c r="F1705" s="53"/>
      <c r="G1705" s="53"/>
      <c r="H1705" s="53"/>
      <c r="I1705" s="53"/>
    </row>
    <row r="1706" spans="4:9" x14ac:dyDescent="0.25">
      <c r="D1706" s="53"/>
      <c r="E1706" s="53"/>
      <c r="F1706" s="53"/>
      <c r="G1706" s="53"/>
      <c r="H1706" s="53"/>
      <c r="I1706" s="53"/>
    </row>
    <row r="1707" spans="4:9" x14ac:dyDescent="0.25">
      <c r="D1707" s="53"/>
      <c r="E1707" s="53"/>
      <c r="F1707" s="53"/>
      <c r="G1707" s="53"/>
      <c r="H1707" s="53"/>
      <c r="I1707" s="53"/>
    </row>
    <row r="1708" spans="4:9" x14ac:dyDescent="0.25">
      <c r="D1708" s="53"/>
      <c r="E1708" s="53"/>
      <c r="F1708" s="53"/>
      <c r="G1708" s="53"/>
      <c r="H1708" s="53"/>
      <c r="I1708" s="53"/>
    </row>
    <row r="1709" spans="4:9" x14ac:dyDescent="0.25">
      <c r="D1709" s="53"/>
      <c r="E1709" s="53"/>
      <c r="F1709" s="53"/>
      <c r="G1709" s="53"/>
      <c r="H1709" s="53"/>
      <c r="I1709" s="53"/>
    </row>
    <row r="1710" spans="4:9" x14ac:dyDescent="0.25">
      <c r="D1710" s="53"/>
      <c r="E1710" s="53"/>
      <c r="F1710" s="53"/>
      <c r="G1710" s="53"/>
      <c r="H1710" s="53"/>
      <c r="I1710" s="53"/>
    </row>
    <row r="1711" spans="4:9" x14ac:dyDescent="0.25">
      <c r="D1711" s="53"/>
      <c r="E1711" s="53"/>
      <c r="F1711" s="53"/>
      <c r="G1711" s="53"/>
      <c r="H1711" s="53"/>
      <c r="I1711" s="53"/>
    </row>
    <row r="1712" spans="4:9" x14ac:dyDescent="0.25">
      <c r="D1712" s="53"/>
      <c r="E1712" s="53"/>
      <c r="F1712" s="53"/>
      <c r="G1712" s="53"/>
      <c r="H1712" s="53"/>
      <c r="I1712" s="53"/>
    </row>
    <row r="1713" spans="4:9" x14ac:dyDescent="0.25">
      <c r="D1713" s="53"/>
      <c r="E1713" s="53"/>
      <c r="F1713" s="53"/>
      <c r="G1713" s="53"/>
      <c r="H1713" s="53"/>
      <c r="I1713" s="53"/>
    </row>
    <row r="1714" spans="4:9" x14ac:dyDescent="0.25">
      <c r="D1714" s="53"/>
      <c r="E1714" s="53"/>
      <c r="F1714" s="53"/>
      <c r="G1714" s="53"/>
      <c r="H1714" s="53"/>
      <c r="I1714" s="53"/>
    </row>
    <row r="1715" spans="4:9" x14ac:dyDescent="0.25">
      <c r="D1715" s="53"/>
      <c r="E1715" s="53"/>
      <c r="F1715" s="53"/>
      <c r="G1715" s="53"/>
      <c r="H1715" s="53"/>
      <c r="I1715" s="53"/>
    </row>
    <row r="1716" spans="4:9" x14ac:dyDescent="0.25">
      <c r="D1716" s="53"/>
      <c r="E1716" s="53"/>
      <c r="F1716" s="53"/>
      <c r="G1716" s="53"/>
      <c r="H1716" s="53"/>
      <c r="I1716" s="53"/>
    </row>
    <row r="1717" spans="4:9" x14ac:dyDescent="0.25">
      <c r="D1717" s="53"/>
      <c r="E1717" s="53"/>
      <c r="F1717" s="53"/>
      <c r="G1717" s="53"/>
      <c r="H1717" s="53"/>
      <c r="I1717" s="53"/>
    </row>
    <row r="1718" spans="4:9" x14ac:dyDescent="0.25">
      <c r="D1718" s="53"/>
      <c r="E1718" s="53"/>
      <c r="F1718" s="53"/>
      <c r="G1718" s="53"/>
      <c r="H1718" s="53"/>
      <c r="I1718" s="53"/>
    </row>
    <row r="1719" spans="4:9" x14ac:dyDescent="0.25">
      <c r="D1719" s="53"/>
      <c r="E1719" s="53"/>
      <c r="F1719" s="53"/>
      <c r="G1719" s="53"/>
      <c r="H1719" s="53"/>
      <c r="I1719" s="53"/>
    </row>
    <row r="1720" spans="4:9" x14ac:dyDescent="0.25">
      <c r="D1720" s="53"/>
      <c r="E1720" s="53"/>
      <c r="F1720" s="53"/>
      <c r="G1720" s="53"/>
      <c r="H1720" s="53"/>
      <c r="I1720" s="53"/>
    </row>
    <row r="1721" spans="4:9" x14ac:dyDescent="0.25">
      <c r="D1721" s="53"/>
      <c r="E1721" s="53"/>
      <c r="F1721" s="53"/>
      <c r="G1721" s="53"/>
      <c r="H1721" s="53"/>
      <c r="I1721" s="53"/>
    </row>
    <row r="1722" spans="4:9" x14ac:dyDescent="0.25">
      <c r="D1722" s="53"/>
      <c r="E1722" s="53"/>
      <c r="F1722" s="53"/>
      <c r="G1722" s="53"/>
      <c r="H1722" s="53"/>
      <c r="I1722" s="53"/>
    </row>
    <row r="1723" spans="4:9" x14ac:dyDescent="0.25">
      <c r="D1723" s="53"/>
      <c r="E1723" s="53"/>
      <c r="F1723" s="53"/>
      <c r="G1723" s="53"/>
      <c r="H1723" s="53"/>
      <c r="I1723" s="53"/>
    </row>
    <row r="1724" spans="4:9" x14ac:dyDescent="0.25">
      <c r="D1724" s="53"/>
      <c r="E1724" s="53"/>
      <c r="F1724" s="53"/>
      <c r="G1724" s="53"/>
      <c r="H1724" s="53"/>
      <c r="I1724" s="53"/>
    </row>
    <row r="1725" spans="4:9" x14ac:dyDescent="0.25">
      <c r="D1725" s="53"/>
      <c r="E1725" s="53"/>
      <c r="F1725" s="53"/>
      <c r="G1725" s="53"/>
      <c r="H1725" s="53"/>
      <c r="I1725" s="53"/>
    </row>
    <row r="1726" spans="4:9" x14ac:dyDescent="0.25">
      <c r="D1726" s="53"/>
      <c r="E1726" s="53"/>
      <c r="F1726" s="53"/>
      <c r="G1726" s="53"/>
      <c r="H1726" s="53"/>
      <c r="I1726" s="53"/>
    </row>
    <row r="1727" spans="4:9" x14ac:dyDescent="0.25">
      <c r="D1727" s="53"/>
      <c r="E1727" s="53"/>
      <c r="F1727" s="53"/>
      <c r="G1727" s="53"/>
      <c r="H1727" s="53"/>
      <c r="I1727" s="53"/>
    </row>
    <row r="1728" spans="4:9" x14ac:dyDescent="0.25">
      <c r="D1728" s="53"/>
      <c r="E1728" s="53"/>
      <c r="F1728" s="53"/>
      <c r="G1728" s="53"/>
      <c r="H1728" s="53"/>
      <c r="I1728" s="53"/>
    </row>
    <row r="1729" spans="4:9" x14ac:dyDescent="0.25">
      <c r="D1729" s="53"/>
      <c r="E1729" s="53"/>
      <c r="F1729" s="53"/>
      <c r="G1729" s="53"/>
      <c r="H1729" s="53"/>
      <c r="I1729" s="53"/>
    </row>
    <row r="1730" spans="4:9" x14ac:dyDescent="0.25">
      <c r="D1730" s="53"/>
      <c r="E1730" s="53"/>
      <c r="F1730" s="53"/>
      <c r="G1730" s="53"/>
      <c r="H1730" s="53"/>
      <c r="I1730" s="53"/>
    </row>
    <row r="1731" spans="4:9" x14ac:dyDescent="0.25">
      <c r="D1731" s="53"/>
      <c r="E1731" s="53"/>
      <c r="F1731" s="53"/>
      <c r="G1731" s="53"/>
      <c r="H1731" s="53"/>
      <c r="I1731" s="53"/>
    </row>
    <row r="1732" spans="4:9" x14ac:dyDescent="0.25">
      <c r="D1732" s="53"/>
      <c r="E1732" s="53"/>
      <c r="F1732" s="53"/>
      <c r="G1732" s="53"/>
      <c r="H1732" s="53"/>
      <c r="I1732" s="53"/>
    </row>
    <row r="1733" spans="4:9" x14ac:dyDescent="0.25">
      <c r="D1733" s="53"/>
      <c r="E1733" s="53"/>
      <c r="F1733" s="53"/>
      <c r="G1733" s="53"/>
      <c r="H1733" s="53"/>
      <c r="I1733" s="53"/>
    </row>
    <row r="1734" spans="4:9" x14ac:dyDescent="0.25">
      <c r="D1734" s="53"/>
      <c r="E1734" s="53"/>
      <c r="F1734" s="53"/>
      <c r="G1734" s="53"/>
      <c r="H1734" s="53"/>
      <c r="I1734" s="53"/>
    </row>
    <row r="1735" spans="4:9" x14ac:dyDescent="0.25">
      <c r="D1735" s="53"/>
      <c r="E1735" s="53"/>
      <c r="F1735" s="53"/>
      <c r="G1735" s="53"/>
      <c r="H1735" s="53"/>
      <c r="I1735" s="53"/>
    </row>
    <row r="1736" spans="4:9" x14ac:dyDescent="0.25">
      <c r="D1736" s="53"/>
      <c r="E1736" s="53"/>
      <c r="F1736" s="53"/>
      <c r="G1736" s="53"/>
      <c r="H1736" s="53"/>
      <c r="I1736" s="53"/>
    </row>
    <row r="1737" spans="4:9" x14ac:dyDescent="0.25">
      <c r="D1737" s="53"/>
      <c r="E1737" s="53"/>
      <c r="F1737" s="53"/>
      <c r="G1737" s="53"/>
      <c r="H1737" s="53"/>
      <c r="I1737" s="53"/>
    </row>
    <row r="1738" spans="4:9" x14ac:dyDescent="0.25">
      <c r="D1738" s="53"/>
      <c r="E1738" s="53"/>
      <c r="F1738" s="53"/>
      <c r="G1738" s="53"/>
      <c r="H1738" s="53"/>
      <c r="I1738" s="53"/>
    </row>
    <row r="1739" spans="4:9" x14ac:dyDescent="0.25">
      <c r="D1739" s="53"/>
      <c r="E1739" s="53"/>
      <c r="F1739" s="53"/>
      <c r="G1739" s="53"/>
      <c r="H1739" s="53"/>
      <c r="I1739" s="53"/>
    </row>
    <row r="1740" spans="4:9" x14ac:dyDescent="0.25">
      <c r="D1740" s="53"/>
      <c r="E1740" s="53"/>
      <c r="F1740" s="53"/>
      <c r="G1740" s="53"/>
      <c r="H1740" s="53"/>
      <c r="I1740" s="53"/>
    </row>
    <row r="1741" spans="4:9" x14ac:dyDescent="0.25">
      <c r="D1741" s="53"/>
      <c r="E1741" s="53"/>
      <c r="F1741" s="53"/>
      <c r="G1741" s="53"/>
      <c r="H1741" s="53"/>
      <c r="I1741" s="53"/>
    </row>
    <row r="1742" spans="4:9" x14ac:dyDescent="0.25">
      <c r="D1742" s="53"/>
      <c r="E1742" s="53"/>
      <c r="F1742" s="53"/>
      <c r="G1742" s="53"/>
      <c r="H1742" s="53"/>
      <c r="I1742" s="53"/>
    </row>
    <row r="1743" spans="4:9" x14ac:dyDescent="0.25">
      <c r="D1743" s="53"/>
      <c r="E1743" s="53"/>
      <c r="F1743" s="53"/>
      <c r="G1743" s="53"/>
      <c r="H1743" s="53"/>
      <c r="I1743" s="53"/>
    </row>
    <row r="1744" spans="4:9" x14ac:dyDescent="0.25">
      <c r="D1744" s="53"/>
      <c r="E1744" s="53"/>
      <c r="F1744" s="53"/>
      <c r="G1744" s="53"/>
      <c r="H1744" s="53"/>
      <c r="I1744" s="53"/>
    </row>
    <row r="1745" spans="4:9" x14ac:dyDescent="0.25">
      <c r="D1745" s="53"/>
      <c r="E1745" s="53"/>
      <c r="F1745" s="53"/>
      <c r="G1745" s="53"/>
      <c r="H1745" s="53"/>
      <c r="I1745" s="53"/>
    </row>
    <row r="1746" spans="4:9" x14ac:dyDescent="0.25">
      <c r="D1746" s="53"/>
      <c r="E1746" s="53"/>
      <c r="F1746" s="53"/>
      <c r="G1746" s="53"/>
      <c r="H1746" s="53"/>
      <c r="I1746" s="53"/>
    </row>
    <row r="1747" spans="4:9" x14ac:dyDescent="0.25">
      <c r="D1747" s="53"/>
      <c r="E1747" s="53"/>
      <c r="F1747" s="53"/>
      <c r="G1747" s="53"/>
      <c r="H1747" s="53"/>
      <c r="I1747" s="53"/>
    </row>
    <row r="1748" spans="4:9" x14ac:dyDescent="0.25">
      <c r="D1748" s="53"/>
      <c r="E1748" s="53"/>
      <c r="F1748" s="53"/>
      <c r="G1748" s="53"/>
      <c r="H1748" s="53"/>
      <c r="I1748" s="53"/>
    </row>
    <row r="1749" spans="4:9" x14ac:dyDescent="0.25">
      <c r="D1749" s="53"/>
      <c r="E1749" s="53"/>
      <c r="F1749" s="53"/>
      <c r="G1749" s="53"/>
      <c r="H1749" s="53"/>
      <c r="I1749" s="53"/>
    </row>
    <row r="1750" spans="4:9" x14ac:dyDescent="0.25">
      <c r="D1750" s="53"/>
      <c r="E1750" s="53"/>
      <c r="F1750" s="53"/>
      <c r="G1750" s="53"/>
      <c r="H1750" s="53"/>
      <c r="I1750" s="53"/>
    </row>
    <row r="1751" spans="4:9" x14ac:dyDescent="0.25">
      <c r="D1751" s="53"/>
      <c r="E1751" s="53"/>
      <c r="F1751" s="53"/>
      <c r="G1751" s="53"/>
      <c r="H1751" s="53"/>
      <c r="I1751" s="53"/>
    </row>
    <row r="1752" spans="4:9" x14ac:dyDescent="0.25">
      <c r="D1752" s="53"/>
      <c r="E1752" s="53"/>
      <c r="F1752" s="53"/>
      <c r="G1752" s="53"/>
      <c r="H1752" s="53"/>
      <c r="I1752" s="53"/>
    </row>
    <row r="1753" spans="4:9" x14ac:dyDescent="0.25">
      <c r="D1753" s="53"/>
      <c r="E1753" s="53"/>
      <c r="F1753" s="53"/>
      <c r="G1753" s="53"/>
      <c r="H1753" s="53"/>
      <c r="I1753" s="53"/>
    </row>
    <row r="1754" spans="4:9" x14ac:dyDescent="0.25">
      <c r="D1754" s="53"/>
      <c r="E1754" s="53"/>
      <c r="F1754" s="53"/>
      <c r="G1754" s="53"/>
      <c r="H1754" s="53"/>
      <c r="I1754" s="53"/>
    </row>
    <row r="1755" spans="4:9" x14ac:dyDescent="0.25">
      <c r="D1755" s="53"/>
      <c r="E1755" s="53"/>
      <c r="F1755" s="53"/>
      <c r="G1755" s="53"/>
      <c r="H1755" s="53"/>
      <c r="I1755" s="53"/>
    </row>
    <row r="1756" spans="4:9" x14ac:dyDescent="0.25">
      <c r="D1756" s="53"/>
      <c r="E1756" s="53"/>
      <c r="F1756" s="53"/>
      <c r="G1756" s="53"/>
      <c r="H1756" s="53"/>
      <c r="I1756" s="53"/>
    </row>
    <row r="1757" spans="4:9" x14ac:dyDescent="0.25">
      <c r="D1757" s="53"/>
      <c r="E1757" s="53"/>
      <c r="F1757" s="53"/>
      <c r="G1757" s="53"/>
      <c r="H1757" s="53"/>
      <c r="I1757" s="53"/>
    </row>
    <row r="1758" spans="4:9" x14ac:dyDescent="0.25">
      <c r="D1758" s="53"/>
      <c r="E1758" s="53"/>
      <c r="F1758" s="53"/>
      <c r="G1758" s="53"/>
      <c r="H1758" s="53"/>
      <c r="I1758" s="53"/>
    </row>
    <row r="1759" spans="4:9" x14ac:dyDescent="0.25">
      <c r="D1759" s="53"/>
      <c r="E1759" s="53"/>
      <c r="F1759" s="53"/>
      <c r="G1759" s="53"/>
      <c r="H1759" s="53"/>
      <c r="I1759" s="53"/>
    </row>
    <row r="1760" spans="4:9" x14ac:dyDescent="0.25">
      <c r="D1760" s="53"/>
      <c r="E1760" s="53"/>
      <c r="F1760" s="53"/>
      <c r="G1760" s="53"/>
      <c r="H1760" s="53"/>
      <c r="I1760" s="53"/>
    </row>
    <row r="1761" spans="4:9" x14ac:dyDescent="0.25">
      <c r="D1761" s="53"/>
      <c r="E1761" s="53"/>
      <c r="F1761" s="53"/>
      <c r="G1761" s="53"/>
      <c r="H1761" s="53"/>
      <c r="I1761" s="53"/>
    </row>
    <row r="1762" spans="4:9" x14ac:dyDescent="0.25">
      <c r="D1762" s="53"/>
      <c r="E1762" s="53"/>
      <c r="F1762" s="53"/>
      <c r="G1762" s="53"/>
      <c r="H1762" s="53"/>
      <c r="I1762" s="53"/>
    </row>
    <row r="1763" spans="4:9" x14ac:dyDescent="0.25">
      <c r="D1763" s="53"/>
      <c r="E1763" s="53"/>
      <c r="F1763" s="53"/>
      <c r="G1763" s="53"/>
      <c r="H1763" s="53"/>
      <c r="I1763" s="53"/>
    </row>
    <row r="1764" spans="4:9" x14ac:dyDescent="0.25">
      <c r="D1764" s="53"/>
      <c r="E1764" s="53"/>
      <c r="F1764" s="53"/>
      <c r="G1764" s="53"/>
      <c r="H1764" s="53"/>
      <c r="I1764" s="53"/>
    </row>
    <row r="1765" spans="4:9" x14ac:dyDescent="0.25">
      <c r="D1765" s="53"/>
      <c r="E1765" s="53"/>
      <c r="F1765" s="53"/>
      <c r="G1765" s="53"/>
      <c r="H1765" s="53"/>
      <c r="I1765" s="53"/>
    </row>
    <row r="1766" spans="4:9" x14ac:dyDescent="0.25">
      <c r="D1766" s="53"/>
      <c r="E1766" s="53"/>
      <c r="F1766" s="53"/>
      <c r="G1766" s="53"/>
      <c r="H1766" s="53"/>
      <c r="I1766" s="53"/>
    </row>
    <row r="1767" spans="4:9" x14ac:dyDescent="0.25">
      <c r="D1767" s="53"/>
      <c r="E1767" s="53"/>
      <c r="F1767" s="53"/>
      <c r="G1767" s="53"/>
      <c r="H1767" s="53"/>
      <c r="I1767" s="53"/>
    </row>
    <row r="1768" spans="4:9" x14ac:dyDescent="0.25">
      <c r="D1768" s="53"/>
      <c r="E1768" s="53"/>
      <c r="F1768" s="53"/>
      <c r="G1768" s="53"/>
      <c r="H1768" s="53"/>
      <c r="I1768" s="53"/>
    </row>
    <row r="1769" spans="4:9" x14ac:dyDescent="0.25">
      <c r="D1769" s="53"/>
      <c r="E1769" s="53"/>
      <c r="F1769" s="53"/>
      <c r="G1769" s="53"/>
      <c r="H1769" s="53"/>
      <c r="I1769" s="53"/>
    </row>
    <row r="1770" spans="4:9" x14ac:dyDescent="0.25">
      <c r="D1770" s="53"/>
      <c r="E1770" s="53"/>
      <c r="F1770" s="53"/>
      <c r="G1770" s="53"/>
      <c r="H1770" s="53"/>
      <c r="I1770" s="53"/>
    </row>
    <row r="1771" spans="4:9" x14ac:dyDescent="0.25">
      <c r="D1771" s="53"/>
      <c r="E1771" s="53"/>
      <c r="F1771" s="53"/>
      <c r="G1771" s="53"/>
      <c r="H1771" s="53"/>
      <c r="I1771" s="53"/>
    </row>
    <row r="1772" spans="4:9" x14ac:dyDescent="0.25">
      <c r="D1772" s="53"/>
      <c r="E1772" s="53"/>
      <c r="F1772" s="53"/>
      <c r="G1772" s="53"/>
      <c r="H1772" s="53"/>
      <c r="I1772" s="53"/>
    </row>
    <row r="1773" spans="4:9" x14ac:dyDescent="0.25">
      <c r="D1773" s="53"/>
      <c r="E1773" s="53"/>
      <c r="F1773" s="53"/>
      <c r="G1773" s="53"/>
      <c r="H1773" s="53"/>
      <c r="I1773" s="53"/>
    </row>
    <row r="1774" spans="4:9" x14ac:dyDescent="0.25">
      <c r="D1774" s="53"/>
      <c r="E1774" s="53"/>
      <c r="F1774" s="53"/>
      <c r="G1774" s="53"/>
      <c r="H1774" s="53"/>
      <c r="I1774" s="53"/>
    </row>
    <row r="1775" spans="4:9" x14ac:dyDescent="0.25">
      <c r="D1775" s="53"/>
      <c r="E1775" s="53"/>
      <c r="F1775" s="53"/>
      <c r="G1775" s="53"/>
      <c r="H1775" s="53"/>
      <c r="I1775" s="53"/>
    </row>
    <row r="1776" spans="4:9" x14ac:dyDescent="0.25">
      <c r="D1776" s="53"/>
      <c r="E1776" s="53"/>
      <c r="F1776" s="53"/>
      <c r="G1776" s="53"/>
      <c r="H1776" s="53"/>
      <c r="I1776" s="53"/>
    </row>
    <row r="1777" spans="4:9" x14ac:dyDescent="0.25">
      <c r="D1777" s="53"/>
      <c r="E1777" s="53"/>
      <c r="F1777" s="53"/>
      <c r="G1777" s="53"/>
      <c r="H1777" s="53"/>
      <c r="I1777" s="53"/>
    </row>
    <row r="1778" spans="4:9" x14ac:dyDescent="0.25">
      <c r="D1778" s="53"/>
      <c r="E1778" s="53"/>
      <c r="F1778" s="53"/>
      <c r="G1778" s="53"/>
      <c r="H1778" s="53"/>
      <c r="I1778" s="53"/>
    </row>
    <row r="1779" spans="4:9" x14ac:dyDescent="0.25">
      <c r="D1779" s="53"/>
      <c r="E1779" s="53"/>
      <c r="F1779" s="53"/>
      <c r="G1779" s="53"/>
      <c r="H1779" s="53"/>
      <c r="I1779" s="53"/>
    </row>
    <row r="1780" spans="4:9" x14ac:dyDescent="0.25">
      <c r="D1780" s="53"/>
      <c r="E1780" s="53"/>
      <c r="F1780" s="53"/>
      <c r="G1780" s="53"/>
      <c r="H1780" s="53"/>
      <c r="I1780" s="53"/>
    </row>
    <row r="1781" spans="4:9" x14ac:dyDescent="0.25">
      <c r="D1781" s="53"/>
      <c r="E1781" s="53"/>
      <c r="F1781" s="53"/>
      <c r="G1781" s="53"/>
      <c r="H1781" s="53"/>
      <c r="I1781" s="53"/>
    </row>
    <row r="1782" spans="4:9" x14ac:dyDescent="0.25">
      <c r="D1782" s="53"/>
      <c r="E1782" s="53"/>
      <c r="F1782" s="53"/>
      <c r="G1782" s="53"/>
      <c r="H1782" s="53"/>
      <c r="I1782" s="53"/>
    </row>
    <row r="1783" spans="4:9" x14ac:dyDescent="0.25">
      <c r="D1783" s="53"/>
      <c r="E1783" s="53"/>
      <c r="F1783" s="53"/>
      <c r="G1783" s="53"/>
      <c r="H1783" s="53"/>
      <c r="I1783" s="53"/>
    </row>
    <row r="1784" spans="4:9" x14ac:dyDescent="0.25">
      <c r="D1784" s="53"/>
      <c r="E1784" s="53"/>
      <c r="F1784" s="53"/>
      <c r="G1784" s="53"/>
      <c r="H1784" s="53"/>
      <c r="I1784" s="53"/>
    </row>
    <row r="1785" spans="4:9" x14ac:dyDescent="0.25">
      <c r="D1785" s="53"/>
      <c r="E1785" s="53"/>
      <c r="F1785" s="53"/>
      <c r="G1785" s="53"/>
      <c r="H1785" s="53"/>
      <c r="I1785" s="53"/>
    </row>
    <row r="1786" spans="4:9" x14ac:dyDescent="0.25">
      <c r="D1786" s="53"/>
      <c r="E1786" s="53"/>
      <c r="F1786" s="53"/>
      <c r="G1786" s="53"/>
      <c r="H1786" s="53"/>
      <c r="I1786" s="53"/>
    </row>
    <row r="1787" spans="4:9" x14ac:dyDescent="0.25">
      <c r="D1787" s="53"/>
      <c r="E1787" s="53"/>
      <c r="F1787" s="53"/>
      <c r="G1787" s="53"/>
      <c r="H1787" s="53"/>
      <c r="I1787" s="53"/>
    </row>
    <row r="1788" spans="4:9" x14ac:dyDescent="0.25">
      <c r="D1788" s="53"/>
      <c r="E1788" s="53"/>
      <c r="F1788" s="53"/>
      <c r="G1788" s="53"/>
      <c r="H1788" s="53"/>
      <c r="I1788" s="53"/>
    </row>
    <row r="1789" spans="4:9" x14ac:dyDescent="0.25">
      <c r="D1789" s="53"/>
      <c r="E1789" s="53"/>
      <c r="F1789" s="53"/>
      <c r="G1789" s="53"/>
      <c r="H1789" s="53"/>
      <c r="I1789" s="53"/>
    </row>
    <row r="1790" spans="4:9" x14ac:dyDescent="0.25">
      <c r="D1790" s="53"/>
      <c r="E1790" s="53"/>
      <c r="F1790" s="53"/>
      <c r="G1790" s="53"/>
      <c r="H1790" s="53"/>
      <c r="I1790" s="53"/>
    </row>
    <row r="1791" spans="4:9" x14ac:dyDescent="0.25">
      <c r="D1791" s="53"/>
      <c r="E1791" s="53"/>
      <c r="F1791" s="53"/>
      <c r="G1791" s="53"/>
      <c r="H1791" s="53"/>
      <c r="I1791" s="53"/>
    </row>
    <row r="1792" spans="4:9" x14ac:dyDescent="0.25">
      <c r="D1792" s="53"/>
      <c r="E1792" s="53"/>
      <c r="F1792" s="53"/>
      <c r="G1792" s="53"/>
      <c r="H1792" s="53"/>
      <c r="I1792" s="53"/>
    </row>
    <row r="1793" spans="4:9" x14ac:dyDescent="0.25">
      <c r="D1793" s="53"/>
      <c r="E1793" s="53"/>
      <c r="F1793" s="53"/>
      <c r="G1793" s="53"/>
      <c r="H1793" s="53"/>
      <c r="I1793" s="53"/>
    </row>
    <row r="1794" spans="4:9" x14ac:dyDescent="0.25">
      <c r="D1794" s="53"/>
      <c r="E1794" s="53"/>
      <c r="F1794" s="53"/>
      <c r="G1794" s="53"/>
      <c r="H1794" s="53"/>
      <c r="I1794" s="53"/>
    </row>
  </sheetData>
  <mergeCells count="8">
    <mergeCell ref="D3:E3"/>
    <mergeCell ref="F3:G3"/>
    <mergeCell ref="W3:Y3"/>
    <mergeCell ref="A3:A4"/>
    <mergeCell ref="B3:B4"/>
    <mergeCell ref="C3:C4"/>
    <mergeCell ref="H3:H4"/>
    <mergeCell ref="I3:I4"/>
  </mergeCells>
  <pageMargins left="0.23622047244094499" right="0.23622047244094499" top="0.196850393700787" bottom="0.15748031496063" header="0.31496062992126" footer="0.31496062992126"/>
  <pageSetup paperSize="9" scale="99" orientation="landscape" horizontalDpi="300" verticalDpi="300"/>
  <headerFooter alignWithMargins="0"/>
  <rowBreaks count="10" manualBreakCount="10">
    <brk id="39" max="16383" man="1"/>
    <brk id="76" max="16383" man="1"/>
    <brk id="113" max="16383" man="1"/>
    <brk id="189" max="16383" man="1"/>
    <brk id="227" max="16383" man="1"/>
    <brk id="264" max="16383" man="1"/>
    <brk id="301" max="16383" man="1"/>
    <brk id="374" max="16383" man="1"/>
    <brk id="448" max="16383" man="1"/>
    <brk id="5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C4" sqref="C4"/>
    </sheetView>
  </sheetViews>
  <sheetFormatPr defaultColWidth="9"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209</v>
      </c>
      <c r="B1" s="1">
        <v>44352</v>
      </c>
    </row>
    <row r="2" spans="1:2" x14ac:dyDescent="0.2">
      <c r="A2" t="s">
        <v>210</v>
      </c>
      <c r="B2" s="1">
        <v>44344.614918981497</v>
      </c>
    </row>
    <row r="3" spans="1:2" x14ac:dyDescent="0.2">
      <c r="A3" t="s">
        <v>211</v>
      </c>
      <c r="B3" t="s">
        <v>212</v>
      </c>
    </row>
    <row r="4" spans="1:2" x14ac:dyDescent="0.2">
      <c r="A4" t="s">
        <v>213</v>
      </c>
      <c r="B4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меню</vt:lpstr>
      <vt:lpstr>Dop</vt:lpstr>
      <vt:lpstr>Группа</vt:lpstr>
      <vt:lpstr>Дата_Печати</vt:lpstr>
      <vt:lpstr>Дата_Сост</vt:lpstr>
      <vt:lpstr>Физ_Норма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Татьяна</cp:lastModifiedBy>
  <cp:lastPrinted>2023-06-15T03:45:00Z</cp:lastPrinted>
  <dcterms:created xsi:type="dcterms:W3CDTF">2002-09-22T07:35:00Z</dcterms:created>
  <dcterms:modified xsi:type="dcterms:W3CDTF">2026-06-29T12:50:04Z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CFC8811041634145BDF654A89B9749B5_12</vt:lpwstr>
  </property>
  <property fmtid="{D5CDD505-2E9C-101B-9397-08002B2CF9AE}" pid="3" name="KSOProductBuildVer">
    <vt:lpwstr>1049-12.2.0.16909</vt:lpwstr>
  </property>
</Properties>
</file>